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rinterSettings/printerSettings1.bin" ContentType="application/vnd.openxmlformats-officedocument.spreadsheetml.printerSettings"/>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2.xml" ContentType="application/vnd.openxmlformats-officedocument.spreadsheetml.pivotTable+xml"/>
  <Override PartName="/xl/printerSettings/printerSettings2.bin" ContentType="application/vnd.openxmlformats-officedocument.spreadsheetml.printerSettings"/>
  <Override PartName="/xl/comments2.xml" ContentType="application/vnd.openxmlformats-officedocument.spreadsheetml.comments+xml"/>
  <Override PartName="/xl/threadedComments/threadedComment2.xml" ContentType="application/vnd.ms-excel.threadedcomments+xml"/>
  <Override PartName="/xl/pivotTables/pivotTable3.xml" ContentType="application/vnd.openxmlformats-officedocument.spreadsheetml.pivotTable+xml"/>
  <Override PartName="/xl/printerSettings/printerSettings3.bin" ContentType="application/vnd.openxmlformats-officedocument.spreadsheetml.printerSettings"/>
  <Override PartName="/xl/pivotTables/pivotTable4.xml" ContentType="application/vnd.openxmlformats-officedocument.spreadsheetml.pivotTable+xml"/>
  <Override PartName="/xl/printerSettings/printerSettings4.bin" ContentType="application/vnd.openxmlformats-officedocument.spreadsheetml.printerSettings"/>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hidePivotFieldList="1" defaultThemeVersion="166925"/>
  <mc:AlternateContent xmlns:mc="http://schemas.openxmlformats.org/markup-compatibility/2006">
    <mc:Choice Requires="x15">
      <x15ac:absPath xmlns:x15ac="http://schemas.microsoft.com/office/spreadsheetml/2010/11/ac" url="C:\Users\kaisa.rosin\Desktop\"/>
    </mc:Choice>
  </mc:AlternateContent>
  <xr:revisionPtr revIDLastSave="0" documentId="13_ncr:10001_{C32D3247-CAF5-4DDD-BF88-CC454C89387A}" xr6:coauthVersionLast="47" xr6:coauthVersionMax="47" xr10:uidLastSave="{00000000-0000-0000-0000-000000000000}"/>
  <bookViews>
    <workbookView xWindow="28680" yWindow="-120" windowWidth="29040" windowHeight="15840" tabRatio="902" activeTab="2" xr2:uid="{B4A2D901-BCF3-43E2-B0C8-FA1E03B59910}"/>
  </bookViews>
  <sheets>
    <sheet name="legend" sheetId="7" r:id="rId1"/>
    <sheet name="kärpe koond" sheetId="6" r:id="rId2"/>
    <sheet name="tööjõukulud" sheetId="4" r:id="rId3"/>
    <sheet name="muud toetused, sh inv toetus" sheetId="3" r:id="rId4"/>
    <sheet name="majandamiskulud" sheetId="5" r:id="rId5"/>
  </sheet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5" l="1"/>
  <c r="D86" i="5"/>
  <c r="C86" i="5"/>
  <c r="B85" i="5"/>
  <c r="E84" i="5"/>
  <c r="D84" i="5"/>
  <c r="C84" i="5"/>
  <c r="E66" i="4" l="1"/>
  <c r="D66" i="4"/>
  <c r="C66" i="4"/>
  <c r="B66" i="4"/>
  <c r="E56" i="5"/>
  <c r="D56" i="5"/>
  <c r="C56" i="5"/>
  <c r="B56" i="5"/>
  <c r="B53" i="5"/>
  <c r="J13" i="4"/>
  <c r="I13" i="4"/>
  <c r="H13" i="4"/>
  <c r="G13" i="4"/>
  <c r="J16" i="4"/>
  <c r="I16" i="4"/>
  <c r="H16" i="4"/>
  <c r="G16" i="4"/>
  <c r="E84" i="4"/>
  <c r="E83" i="4" s="1"/>
  <c r="D84" i="4"/>
  <c r="C84" i="4"/>
  <c r="C83" i="4" s="1"/>
  <c r="B84" i="4"/>
  <c r="B83" i="4" s="1"/>
  <c r="E82" i="4"/>
  <c r="E81" i="4" s="1"/>
  <c r="D82" i="4"/>
  <c r="D81" i="4" s="1"/>
  <c r="C82" i="4"/>
  <c r="C81" i="4" s="1"/>
  <c r="B82" i="4"/>
  <c r="B81" i="4" s="1"/>
  <c r="E80" i="4"/>
  <c r="E79" i="4" s="1"/>
  <c r="D80" i="4"/>
  <c r="D79" i="4" s="1"/>
  <c r="C80" i="4"/>
  <c r="C79" i="4" s="1"/>
  <c r="B80" i="4"/>
  <c r="B79" i="4" s="1"/>
  <c r="J16" i="3"/>
  <c r="I16" i="3"/>
  <c r="H16" i="3"/>
  <c r="G16" i="3"/>
  <c r="B75" i="3"/>
  <c r="C75" i="3"/>
  <c r="D75" i="3"/>
  <c r="E75" i="3"/>
  <c r="J16" i="5"/>
  <c r="I16" i="5"/>
  <c r="H16" i="5"/>
  <c r="G16" i="5"/>
  <c r="B94" i="5"/>
  <c r="E95" i="5"/>
  <c r="D95" i="5"/>
  <c r="C95" i="5"/>
  <c r="B95" i="5"/>
  <c r="E93" i="5"/>
  <c r="E92" i="5" s="1"/>
  <c r="D93" i="5"/>
  <c r="D92" i="5" s="1"/>
  <c r="C93" i="5"/>
  <c r="C92" i="5" s="1"/>
  <c r="B93" i="5"/>
  <c r="B92" i="5" s="1"/>
  <c r="D83" i="4" l="1"/>
  <c r="B74" i="3"/>
  <c r="C74" i="3"/>
  <c r="D74" i="3"/>
  <c r="E74" i="3"/>
  <c r="C94" i="5"/>
  <c r="D94" i="5"/>
  <c r="E94" i="5"/>
  <c r="B84" i="5" l="1"/>
  <c r="B86" i="5"/>
  <c r="C54" i="5"/>
  <c r="D54" i="5"/>
  <c r="E54" i="5"/>
  <c r="B54" i="5"/>
  <c r="B52" i="5"/>
  <c r="B48" i="5"/>
  <c r="B47" i="5" s="1"/>
  <c r="B46" i="5"/>
  <c r="C45" i="5"/>
  <c r="D45" i="5"/>
  <c r="E45" i="5"/>
  <c r="B45" i="5"/>
  <c r="H11" i="5"/>
  <c r="I11" i="5"/>
  <c r="J11" i="5"/>
  <c r="G11" i="5"/>
  <c r="H7" i="5"/>
  <c r="I7" i="5"/>
  <c r="J7" i="5"/>
  <c r="G7" i="5"/>
  <c r="B44" i="5" l="1"/>
  <c r="E85" i="5"/>
  <c r="D85" i="5"/>
  <c r="C85" i="5"/>
  <c r="G8" i="5" l="1"/>
  <c r="B62" i="3"/>
  <c r="C46" i="5" l="1"/>
  <c r="D46" i="5"/>
  <c r="E46" i="5"/>
  <c r="C58" i="5"/>
  <c r="H17" i="5" s="1"/>
  <c r="D58" i="5"/>
  <c r="I17" i="5" s="1"/>
  <c r="E58" i="5"/>
  <c r="J17" i="5" s="1"/>
  <c r="B58" i="5"/>
  <c r="G17" i="5" s="1"/>
  <c r="J18" i="4"/>
  <c r="I18" i="4"/>
  <c r="H18" i="4"/>
  <c r="G18" i="4"/>
  <c r="J18" i="3"/>
  <c r="I18" i="3"/>
  <c r="H18" i="3"/>
  <c r="G18" i="3"/>
  <c r="J18" i="5"/>
  <c r="I18" i="5"/>
  <c r="H18" i="5"/>
  <c r="G18" i="5"/>
  <c r="C68" i="5"/>
  <c r="D68" i="5"/>
  <c r="E68" i="5"/>
  <c r="B68" i="5"/>
  <c r="G14" i="3"/>
  <c r="C54" i="3"/>
  <c r="C53" i="3" s="1"/>
  <c r="H8" i="3" s="1"/>
  <c r="D54" i="3"/>
  <c r="D53" i="3" s="1"/>
  <c r="I8" i="3" s="1"/>
  <c r="E54" i="3"/>
  <c r="E53" i="3" s="1"/>
  <c r="J8" i="3" s="1"/>
  <c r="B54" i="3"/>
  <c r="B53" i="3" s="1"/>
  <c r="G8" i="3" s="1"/>
  <c r="C55" i="3"/>
  <c r="H10" i="3" s="1"/>
  <c r="D55" i="3"/>
  <c r="I10" i="3" s="1"/>
  <c r="E55" i="3"/>
  <c r="J10" i="3" s="1"/>
  <c r="B55" i="3"/>
  <c r="G10" i="3" s="1"/>
  <c r="C62" i="3"/>
  <c r="H14" i="3" s="1"/>
  <c r="D62" i="3"/>
  <c r="I14" i="3" s="1"/>
  <c r="E62" i="3"/>
  <c r="J14" i="3" s="1"/>
  <c r="C62" i="4"/>
  <c r="D62" i="4"/>
  <c r="E62" i="4"/>
  <c r="B62" i="4"/>
  <c r="E52" i="5"/>
  <c r="D52" i="5"/>
  <c r="C52" i="5"/>
  <c r="C48" i="5"/>
  <c r="C47" i="5" s="1"/>
  <c r="H10" i="5" s="1"/>
  <c r="D48" i="5"/>
  <c r="E48" i="5"/>
  <c r="E47" i="5" s="1"/>
  <c r="J10" i="5" s="1"/>
  <c r="G10" i="5"/>
  <c r="C61" i="3"/>
  <c r="C58" i="3" s="1"/>
  <c r="H12" i="3" s="1"/>
  <c r="D61" i="3"/>
  <c r="D58" i="3" s="1"/>
  <c r="I12" i="3" s="1"/>
  <c r="E61" i="3"/>
  <c r="E58" i="3" s="1"/>
  <c r="J12" i="3" s="1"/>
  <c r="B61" i="3"/>
  <c r="B58" i="3" s="1"/>
  <c r="G12" i="3" s="1"/>
  <c r="C55" i="5"/>
  <c r="D55" i="5"/>
  <c r="E55" i="5"/>
  <c r="B55" i="5"/>
  <c r="C53" i="5"/>
  <c r="D53" i="5"/>
  <c r="E53" i="5"/>
  <c r="C58" i="4"/>
  <c r="C57" i="4" s="1"/>
  <c r="H10" i="4" s="1"/>
  <c r="D58" i="4"/>
  <c r="D57" i="4" s="1"/>
  <c r="I10" i="4" s="1"/>
  <c r="E58" i="4"/>
  <c r="E57" i="4" s="1"/>
  <c r="J10" i="4" s="1"/>
  <c r="B58" i="4"/>
  <c r="B57" i="4" s="1"/>
  <c r="G10" i="4" s="1"/>
  <c r="C63" i="4"/>
  <c r="D63" i="4"/>
  <c r="E63" i="4"/>
  <c r="B63" i="4"/>
  <c r="C65" i="4"/>
  <c r="H14" i="4" s="1"/>
  <c r="D65" i="4"/>
  <c r="I14" i="4" s="1"/>
  <c r="E65" i="4"/>
  <c r="J14" i="4" s="1"/>
  <c r="B65" i="4"/>
  <c r="G14" i="4" s="1"/>
  <c r="C56" i="4"/>
  <c r="C55" i="4" s="1"/>
  <c r="H8" i="4" s="1"/>
  <c r="D56" i="4"/>
  <c r="D55" i="4" s="1"/>
  <c r="I8" i="4" s="1"/>
  <c r="E56" i="4"/>
  <c r="E55" i="4" s="1"/>
  <c r="J8" i="4" s="1"/>
  <c r="B56" i="4"/>
  <c r="B55" i="4" s="1"/>
  <c r="G8" i="4" s="1"/>
  <c r="G14" i="5" l="1"/>
  <c r="H14" i="6" s="1"/>
  <c r="J14" i="5"/>
  <c r="K14" i="6" s="1"/>
  <c r="I14" i="5"/>
  <c r="J14" i="6" s="1"/>
  <c r="H14" i="5"/>
  <c r="I14" i="6" s="1"/>
  <c r="K10" i="6"/>
  <c r="I10" i="6"/>
  <c r="H10" i="6"/>
  <c r="D47" i="5"/>
  <c r="C68" i="4"/>
  <c r="H17" i="4" s="1"/>
  <c r="D68" i="4"/>
  <c r="I17" i="4" s="1"/>
  <c r="E68" i="4"/>
  <c r="J17" i="4" s="1"/>
  <c r="B68" i="4"/>
  <c r="G17" i="4" s="1"/>
  <c r="C64" i="4"/>
  <c r="C60" i="4" s="1"/>
  <c r="H12" i="4" s="1"/>
  <c r="D64" i="4"/>
  <c r="D60" i="4" s="1"/>
  <c r="I12" i="4" s="1"/>
  <c r="E64" i="4"/>
  <c r="E60" i="4" s="1"/>
  <c r="J12" i="4" s="1"/>
  <c r="B64" i="4"/>
  <c r="B60" i="4" s="1"/>
  <c r="G12" i="4" s="1"/>
  <c r="C50" i="5"/>
  <c r="H12" i="5" s="1"/>
  <c r="D50" i="5"/>
  <c r="E50" i="5"/>
  <c r="E44" i="5" s="1"/>
  <c r="B50" i="5"/>
  <c r="G12" i="5" s="1"/>
  <c r="J8" i="5" l="1"/>
  <c r="K8" i="6" s="1"/>
  <c r="P8" i="6" s="1"/>
  <c r="D44" i="5"/>
  <c r="J12" i="5"/>
  <c r="K12" i="6" s="1"/>
  <c r="I12" i="5"/>
  <c r="J12" i="6" s="1"/>
  <c r="I10" i="5"/>
  <c r="J10" i="6" s="1"/>
  <c r="C44" i="5"/>
  <c r="H12" i="6"/>
  <c r="I12" i="6"/>
  <c r="H8" i="5" l="1"/>
  <c r="I8" i="6" s="1"/>
  <c r="N8" i="6" s="1"/>
  <c r="I8" i="5"/>
  <c r="J8" i="6" s="1"/>
  <c r="O8" i="6" s="1"/>
  <c r="H8" i="6"/>
  <c r="M8" i="6" s="1"/>
  <c r="J17" i="3"/>
  <c r="I17" i="3"/>
  <c r="H17" i="3"/>
  <c r="G17" i="3"/>
  <c r="C37" i="3"/>
  <c r="H7" i="3" s="1"/>
  <c r="D37" i="3"/>
  <c r="I7" i="3" s="1"/>
  <c r="E37" i="3"/>
  <c r="J7" i="3" s="1"/>
  <c r="B37" i="3"/>
  <c r="G7" i="3" s="1"/>
  <c r="E47" i="4" l="1"/>
  <c r="D47" i="4"/>
  <c r="C47" i="4"/>
  <c r="B47" i="4"/>
  <c r="B33" i="4"/>
  <c r="D45" i="4" l="1"/>
  <c r="E45" i="4"/>
  <c r="B45" i="4"/>
  <c r="E43" i="4" l="1"/>
  <c r="E42" i="4" s="1"/>
  <c r="J9" i="4" s="1"/>
  <c r="D43" i="4"/>
  <c r="D42" i="4" s="1"/>
  <c r="C43" i="4"/>
  <c r="C42" i="4" s="1"/>
  <c r="H9" i="4" s="1"/>
  <c r="B43" i="4"/>
  <c r="B42" i="4" s="1"/>
  <c r="G9" i="4" s="1"/>
  <c r="C27" i="3"/>
  <c r="C26" i="3" s="1"/>
  <c r="H9" i="3" s="1"/>
  <c r="D27" i="3"/>
  <c r="D26" i="3" s="1"/>
  <c r="I9" i="3" s="1"/>
  <c r="E27" i="3"/>
  <c r="E26" i="3" s="1"/>
  <c r="J9" i="3" s="1"/>
  <c r="B27" i="3"/>
  <c r="B26" i="3" s="1"/>
  <c r="G9" i="3" s="1"/>
  <c r="C27" i="5"/>
  <c r="C26" i="5" s="1"/>
  <c r="D27" i="5"/>
  <c r="D26" i="5" s="1"/>
  <c r="E27" i="5"/>
  <c r="E26" i="5" s="1"/>
  <c r="B27" i="5"/>
  <c r="B26" i="5" s="1"/>
  <c r="B30" i="3"/>
  <c r="E30" i="3"/>
  <c r="D30" i="3"/>
  <c r="C30" i="3"/>
  <c r="E28" i="3"/>
  <c r="J13" i="3" s="1"/>
  <c r="D28" i="3"/>
  <c r="I13" i="3" s="1"/>
  <c r="C28" i="3"/>
  <c r="H13" i="3" s="1"/>
  <c r="B28" i="3"/>
  <c r="G13" i="3" s="1"/>
  <c r="G11" i="3"/>
  <c r="H11" i="3"/>
  <c r="I11" i="3"/>
  <c r="J11" i="3"/>
  <c r="K11" i="6" s="1"/>
  <c r="G15" i="3"/>
  <c r="H15" i="3"/>
  <c r="I15" i="3"/>
  <c r="J15" i="3"/>
  <c r="B30" i="5"/>
  <c r="D30" i="5"/>
  <c r="E28" i="5"/>
  <c r="J13" i="5" s="1"/>
  <c r="C30" i="5"/>
  <c r="E30" i="5"/>
  <c r="D28" i="5"/>
  <c r="I13" i="5" s="1"/>
  <c r="C28" i="5"/>
  <c r="H13" i="5" s="1"/>
  <c r="B28" i="5"/>
  <c r="G13" i="5" s="1"/>
  <c r="G15" i="5"/>
  <c r="H15" i="5"/>
  <c r="I15" i="5"/>
  <c r="J15" i="5"/>
  <c r="B49" i="4"/>
  <c r="E49" i="4"/>
  <c r="D49" i="4"/>
  <c r="C49" i="4"/>
  <c r="B44" i="4"/>
  <c r="C45" i="4"/>
  <c r="C44" i="4" s="1"/>
  <c r="D44" i="4"/>
  <c r="E44" i="4"/>
  <c r="G11" i="4"/>
  <c r="H11" i="4"/>
  <c r="I11" i="4"/>
  <c r="J11" i="4"/>
  <c r="G15" i="4"/>
  <c r="H15" i="4"/>
  <c r="I15" i="4"/>
  <c r="J15" i="4"/>
  <c r="K17" i="6"/>
  <c r="H18" i="6"/>
  <c r="M18" i="6" s="1"/>
  <c r="I18" i="6"/>
  <c r="N18" i="6" s="1"/>
  <c r="J18" i="6"/>
  <c r="O18" i="6" s="1"/>
  <c r="K18" i="6"/>
  <c r="P18" i="6" s="1"/>
  <c r="E41" i="4"/>
  <c r="D41" i="4"/>
  <c r="C41" i="4"/>
  <c r="B41" i="4"/>
  <c r="E40" i="4"/>
  <c r="D40" i="4"/>
  <c r="C40" i="4"/>
  <c r="B40" i="4"/>
  <c r="E39" i="4"/>
  <c r="D39" i="4"/>
  <c r="C39" i="4"/>
  <c r="B39" i="4"/>
  <c r="D30" i="4"/>
  <c r="D31" i="4"/>
  <c r="D32" i="4"/>
  <c r="D27" i="4"/>
  <c r="D29" i="4"/>
  <c r="C50" i="4"/>
  <c r="C28" i="4"/>
  <c r="D28" i="4" s="1"/>
  <c r="J11" i="6" l="1"/>
  <c r="I11" i="6"/>
  <c r="H11" i="6"/>
  <c r="I9" i="4"/>
  <c r="D39" i="5" s="1"/>
  <c r="D38" i="5" s="1"/>
  <c r="I17" i="6"/>
  <c r="H17" i="6"/>
  <c r="J17" i="6"/>
  <c r="D50" i="4"/>
  <c r="B50" i="4"/>
  <c r="B46" i="4" s="1"/>
  <c r="H16" i="6" s="1"/>
  <c r="M16" i="6" s="1"/>
  <c r="C46" i="4"/>
  <c r="I16" i="6" s="1"/>
  <c r="N16" i="6" s="1"/>
  <c r="D46" i="4"/>
  <c r="J16" i="6" s="1"/>
  <c r="O16" i="6" s="1"/>
  <c r="E50" i="4"/>
  <c r="B38" i="4"/>
  <c r="G7" i="4" s="1"/>
  <c r="K13" i="6"/>
  <c r="P13" i="6" s="1"/>
  <c r="H13" i="6"/>
  <c r="M13" i="6" s="1"/>
  <c r="I9" i="5"/>
  <c r="I19" i="5" s="1"/>
  <c r="J13" i="6"/>
  <c r="O13" i="6" s="1"/>
  <c r="I13" i="6"/>
  <c r="N13" i="6" s="1"/>
  <c r="G19" i="3"/>
  <c r="E39" i="5"/>
  <c r="E38" i="5" s="1"/>
  <c r="J9" i="5" s="1"/>
  <c r="J19" i="5" s="1"/>
  <c r="C39" i="5"/>
  <c r="C38" i="5" s="1"/>
  <c r="H9" i="5" s="1"/>
  <c r="H19" i="5" s="1"/>
  <c r="B39" i="5"/>
  <c r="B38" i="5" s="1"/>
  <c r="G9" i="5" s="1"/>
  <c r="G19" i="5" s="1"/>
  <c r="H19" i="3"/>
  <c r="J19" i="3"/>
  <c r="I19" i="3"/>
  <c r="C38" i="4"/>
  <c r="H7" i="4" s="1"/>
  <c r="D38" i="4"/>
  <c r="I7" i="4" s="1"/>
  <c r="E38" i="4"/>
  <c r="J7" i="4" s="1"/>
  <c r="H15" i="6"/>
  <c r="I15" i="6"/>
  <c r="J15" i="6"/>
  <c r="K15" i="6"/>
  <c r="G19" i="4" l="1"/>
  <c r="H7" i="6"/>
  <c r="M7" i="6" s="1"/>
  <c r="E46" i="4"/>
  <c r="I19" i="4"/>
  <c r="J9" i="6"/>
  <c r="O9" i="6" s="1"/>
  <c r="I9" i="6"/>
  <c r="N9" i="6" s="1"/>
  <c r="J7" i="6"/>
  <c r="O7" i="6" s="1"/>
  <c r="K7" i="6"/>
  <c r="P7" i="6" s="1"/>
  <c r="H19" i="4"/>
  <c r="I7" i="6"/>
  <c r="N7" i="6" s="1"/>
  <c r="K9" i="6"/>
  <c r="P9" i="6" s="1"/>
  <c r="H9" i="6"/>
  <c r="M9" i="6" s="1"/>
  <c r="K16" i="6" l="1"/>
  <c r="P16" i="6" s="1"/>
  <c r="J19" i="4"/>
  <c r="H19" i="6"/>
  <c r="H23" i="6" s="1"/>
  <c r="O19" i="6"/>
  <c r="J19" i="6"/>
  <c r="J23" i="6" s="1"/>
  <c r="N19" i="6"/>
  <c r="I19" i="6"/>
  <c r="I23" i="6" s="1"/>
  <c r="M19" i="6"/>
  <c r="P19" i="6" l="1"/>
  <c r="K19" i="6"/>
  <c r="K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tc={FA0EB99F-DEE0-4395-A034-AA262E2260F7}</author>
    <author>tc={D8CE0904-2E79-4E99-B709-5FC010AE3B1D}</author>
  </authors>
  <commentList>
    <comment ref="I6" authorId="0" shapeId="0" xr:uid="{FA0EB99F-DEE0-4395-A034-AA262E2260F7}">
      <text>
        <t>[Lõimkommentaar]
Teie Exceli versioon võimaldab teil seda lõimkommentaari lugeda, ent kõik sellesse tehtud muudatused eemaldatakse, kui fail avatakse Exceli uuemas versioonis. Lisateavet leiate siit: https://go.microsoft.com/fwlink/?linkid=870924.
Kommentaar:
    5%+3%</t>
      </text>
    </comment>
    <comment ref="J6" authorId="1" shapeId="0" xr:uid="{D8CE0904-2E79-4E99-B709-5FC010AE3B1D}">
      <text>
        <t>[Lõimkommentaar]
Teie Exceli versioon võimaldab teil seda lõimkommentaari lugeda, ent kõik sellesse tehtud muudatused eemaldatakse, kui fail avatakse Exceli uuemas versioonis. Lisateavet leiate siit: https://go.microsoft.com/fwlink/?linkid=870924.
Kommentaar:
    5%+3%+2%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tc={86702A63-B2E5-437E-A2CC-7A1DC09EB705}</author>
    <author>tc={32716D78-F7E3-438A-A343-F3D54E1A0DA8}</author>
    <author>tc={4348106C-11C8-48F7-8428-3776D218455E}</author>
    <author>tc={2D8A374F-89EA-4E5F-B2F4-1DCA215D1983}</author>
    <author>tc={F65FF173-ECED-48FB-97F5-94A50F380C0C}</author>
    <author>tc={E204D6A1-39B8-4B82-8F80-96E3EA205017}</author>
    <author>tc={1747DB5C-9B1E-4F0F-A80B-048068994B27}</author>
  </authors>
  <commentList>
    <comment ref="C26" authorId="0" shapeId="0" xr:uid="{86702A63-B2E5-437E-A2CC-7A1DC09EB705}">
      <text>
        <t xml:space="preserve">[Lõimkommentaar]
Teie Exceli versioon võimaldab teil seda lõimkommentaari lugeda, ent kõik sellesse tehtud muudatused eemaldatakse, kui fail avatakse Exceli uuemas versioonis. Lisateavet leiate siit: https://go.microsoft.com/fwlink/?linkid=870924.
Kommentaar:
    demineerija
juhtivdemineerija
juhtivspetsialist
meeskonnavanem
meeskonnavanem (usaldusisik)
päästja
rühmapealik
välijuht
välijuht (grupi juht)
</t>
      </text>
    </comment>
    <comment ref="D26" authorId="1" shapeId="0" xr:uid="{32716D78-F7E3-438A-A343-F3D54E1A0DA8}">
      <text>
        <t>[Lõimkommentaar]
Teie Exceli versioon võimaldab teil seda lõimkommentaari lugeda, ent kõik sellesse tehtud muudatused eemaldatakse, kui fail avatakse Exceli uuemas versioonis. Lisateavet leiate siit: https://go.microsoft.com/fwlink/?linkid=870924.
Kommentaar:
    Oli 70%, VV suunisel on korrigeeritud vastavalt SIM ettepanekule (110924 e-kiri)</t>
      </text>
    </comment>
    <comment ref="C27" authorId="2" shapeId="0" xr:uid="{4348106C-11C8-48F7-8428-3776D218455E}">
      <text>
        <t>[Lõimkommentaar]
Teie Exceli versioon võimaldab teil seda lõimkommentaari lugeda, ent kõik sellesse tehtud muudatused eemaldatakse, kui fail avatakse Exceli uuemas versioonis. Lisateavet leiate siit: https://go.microsoft.com/fwlink/?linkid=870924.
Kommentaar:
    PPA korra tagamine 1-3 ehk arestimaja politseinikud, kiirreageerijad madalamad tasemed, patrull jne</t>
      </text>
    </comment>
    <comment ref="E27" authorId="3" shapeId="0" xr:uid="{2D8A374F-89EA-4E5F-B2F4-1DCA215D1983}">
      <text>
        <t xml:space="preserve">[Lõimkommentaar]
Teie Exceli versioon võimaldab teil seda lõimkommentaari lugeda, ent kõik sellesse tehtud muudatused eemaldatakse, kui fail avatakse Exceli uuemas versioonis. Lisateavet leiate siit: https://go.microsoft.com/fwlink/?linkid=870924.
Kommentaar:
    Oli 40%, VV suunisel on korrigeeritud vastavalt SIM ettepanekule (110924 e-kiri)
</t>
      </text>
    </comment>
    <comment ref="C28" authorId="4" shapeId="0" xr:uid="{F65FF173-ECED-48FB-97F5-94A50F380C0C}">
      <text>
        <t>[Lõimkommentaar]
Teie Exceli versioon võimaldab teil seda lõimkommentaari lugeda, ent kõik sellesse tehtud muudatused eemaldatakse, kui fail avatakse Exceli uuemas versioonis. Lisateavet leiate siit: https://go.microsoft.com/fwlink/?linkid=870924.
Kommentaar:
    Raamatupidamise kontod: 500340 Ohvitseride põhipalk; 500360 Allohvitseride põhipalk; 500370 Sõdurite põhipalk</t>
      </text>
    </comment>
    <comment ref="C29" authorId="5" shapeId="0" xr:uid="{E204D6A1-39B8-4B82-8F80-96E3EA205017}">
      <text>
        <t xml:space="preserve">[Lõimkommentaar]
Teie Exceli versioon võimaldab teil seda lõimkommentaari lugeda, ent kõik sellesse tehtud muudatused eemaldatakse, kui fail avatakse Exceli uuemas versioonis. Lisateavet leiate siit: https://go.microsoft.com/fwlink/?linkid=870924.
Kommentaar:
    teenistusgrupid Korra tagamine 3 (välistatud praktikandid, suvetöötajad) ja Nõustav ja kontrolliv järelevalve 2 (välistatud aruandlusspetsialist, maksumärkide kliendihaldur, praktikant, suvetöötaja). 
</t>
      </text>
    </comment>
    <comment ref="A82" authorId="6" shapeId="0" xr:uid="{1747DB5C-9B1E-4F0F-A80B-048068994B27}">
      <text>
        <t xml:space="preserve">[Lõimkommentaar]
Teie Exceli versioon võimaldab teil seda lõimkommentaari lugeda, ent kõik sellesse tehtud muudatused eemaldatakse, kui fail avatakse Exceli uuemas versioonis. Lisateavet leiate siit: https://go.microsoft.com/fwlink/?linkid=870924.
Kommentaar:
    Tööpered:
Andmeait
Andmeanalüüs ja -seire
Dokumendihaldus
IT - süsteemianalüüs
IT - teenuste tugi
Korra tagamine
Nõustav ja kontrolliv järelevalve
Operatiivinfo juhtimine
Poliitika rakendamine
Tõlkimine
Uuriv järelevalve
</t>
      </text>
    </comment>
  </commentList>
</comments>
</file>

<file path=xl/sharedStrings.xml><?xml version="1.0" encoding="utf-8"?>
<sst xmlns="http://schemas.openxmlformats.org/spreadsheetml/2006/main" count="322" uniqueCount="108">
  <si>
    <t>Asutus</t>
  </si>
  <si>
    <t>Konto</t>
  </si>
  <si>
    <t>Liik</t>
  </si>
  <si>
    <t>Objektikoodi nimetus</t>
  </si>
  <si>
    <t>50</t>
  </si>
  <si>
    <t>55</t>
  </si>
  <si>
    <t>20</t>
  </si>
  <si>
    <t>Riigikantselei</t>
  </si>
  <si>
    <t>Haridus- ja Teadusministeerium</t>
  </si>
  <si>
    <t>Kaitseministeerium</t>
  </si>
  <si>
    <t>Sotsiaalministeeriumi valitsemisala</t>
  </si>
  <si>
    <t>Kliimaministeerium</t>
  </si>
  <si>
    <t>Kultuuriministeerium</t>
  </si>
  <si>
    <t>Majandus- ja Kommunikatsiooniministeerium</t>
  </si>
  <si>
    <t>Regionaal- ja Põllumajandusministeerium</t>
  </si>
  <si>
    <t>Rahandusministeerium</t>
  </si>
  <si>
    <t>Siseministeerium</t>
  </si>
  <si>
    <t>Päästeamet</t>
  </si>
  <si>
    <t>Sotsiaalministeerium</t>
  </si>
  <si>
    <t>Välisministeerium</t>
  </si>
  <si>
    <t>Justiitsministeerium</t>
  </si>
  <si>
    <t>Reasildid</t>
  </si>
  <si>
    <t>Üldkokkuvõte</t>
  </si>
  <si>
    <t>(Kõik)</t>
  </si>
  <si>
    <t>(Mitu üksust)</t>
  </si>
  <si>
    <t xml:space="preserve"> 2025</t>
  </si>
  <si>
    <t xml:space="preserve"> 2026</t>
  </si>
  <si>
    <t xml:space="preserve"> 2027</t>
  </si>
  <si>
    <t xml:space="preserve"> 2028</t>
  </si>
  <si>
    <t>sh Kutseõppeasutuste  (grupp)</t>
  </si>
  <si>
    <t>sh Rakenduskõrgkoolid (grupp)</t>
  </si>
  <si>
    <t>sh Riigi üldhariduskoolid (grupp)</t>
  </si>
  <si>
    <t>sh Kaitsevägi</t>
  </si>
  <si>
    <t>sh Maksu- ja Tolliamet</t>
  </si>
  <si>
    <t>sh Häirekeskus</t>
  </si>
  <si>
    <t>sh Politsei- ja Piirivalveamet</t>
  </si>
  <si>
    <t>sh Päästeamet</t>
  </si>
  <si>
    <t>2025 RES</t>
  </si>
  <si>
    <t>2026 RES</t>
  </si>
  <si>
    <t>2027 RES</t>
  </si>
  <si>
    <t>2028 RES</t>
  </si>
  <si>
    <t>Erandid lahti selgitatud ja arvestatud valitsemisala kärpe kogusummas:</t>
  </si>
  <si>
    <t>Kogu palgakulu 2023. a
(liik 20)</t>
  </si>
  <si>
    <t>PPA</t>
  </si>
  <si>
    <t>Kaitsevägi</t>
  </si>
  <si>
    <t>MTA</t>
  </si>
  <si>
    <t>Riigi üldhariduskoolid (grupp)</t>
  </si>
  <si>
    <t>Kutseõppeasutuste (grupp)</t>
  </si>
  <si>
    <t>Rakenduskõrgkoolid (grupp)</t>
  </si>
  <si>
    <t>päästjad/ 
politseinikud/ tegevteenistujad/ 
toll/õpetajad</t>
  </si>
  <si>
    <t>sihtgrupi osakaal asutuse 2023 kogupalgast (liik 20)</t>
  </si>
  <si>
    <t>RES2025+ esitatud rahastamiskava tööjõukulud piirmääraga vahendites</t>
  </si>
  <si>
    <t>korrigeeritud osakaal</t>
  </si>
  <si>
    <t>RES2025+ esitatud rahastamiskava majandamiskulud piirmääraga vahendites</t>
  </si>
  <si>
    <t>sh kaitseotstarbeline erivarustus</t>
  </si>
  <si>
    <t>RES2025+ esitatud rahastamiskava muud toetused (sh inv toetused) piirmääraga vahendites</t>
  </si>
  <si>
    <r>
      <rPr>
        <b/>
        <sz val="11"/>
        <color theme="1"/>
        <rFont val="Calibri"/>
        <family val="2"/>
        <charset val="186"/>
        <scheme val="minor"/>
      </rPr>
      <t>Tabel 1</t>
    </r>
    <r>
      <rPr>
        <sz val="11"/>
        <color theme="1"/>
        <rFont val="Calibri"/>
        <family val="2"/>
        <charset val="186"/>
        <scheme val="minor"/>
      </rPr>
      <t xml:space="preserve">
</t>
    </r>
    <r>
      <rPr>
        <i/>
        <sz val="11"/>
        <color theme="1"/>
        <rFont val="Calibri"/>
        <family val="2"/>
        <charset val="186"/>
        <scheme val="minor"/>
      </rPr>
      <t>RES2025+ esitatud finantsplaanis olevad sihtgrupi asutuste muude toetuste eelarved liik 20 välja arvata toetuste kärpe alussummast</t>
    </r>
  </si>
  <si>
    <r>
      <rPr>
        <b/>
        <sz val="11"/>
        <color theme="1"/>
        <rFont val="Calibri"/>
        <family val="2"/>
        <charset val="186"/>
        <scheme val="minor"/>
      </rPr>
      <t>Tabel 2</t>
    </r>
    <r>
      <rPr>
        <sz val="11"/>
        <color theme="1"/>
        <rFont val="Calibri"/>
        <family val="2"/>
        <charset val="186"/>
        <scheme val="minor"/>
      </rPr>
      <t xml:space="preserve">
</t>
    </r>
    <r>
      <rPr>
        <i/>
        <sz val="11"/>
        <color theme="1"/>
        <rFont val="Calibri"/>
        <family val="2"/>
        <charset val="186"/>
        <scheme val="minor"/>
      </rPr>
      <t>Tööjõukulude kärbe suunata majandamiskuludesse</t>
    </r>
  </si>
  <si>
    <t>sh kogu valitsemisala asutused</t>
  </si>
  <si>
    <t>RES2025+ esitatud rahastamiskava muud toetused (sh inv toetused), tööjõukulud ja majandamiskulud liik 20</t>
  </si>
  <si>
    <t>sh Sisekaitseakadeemia õpetajate töötasu</t>
  </si>
  <si>
    <t>Sisekaitseakadeemia (rakenduskõrgkool)</t>
  </si>
  <si>
    <t>sh erakoolidele</t>
  </si>
  <si>
    <t>sh vanglaharidusele</t>
  </si>
  <si>
    <t>sh KOV kutsekoolidele</t>
  </si>
  <si>
    <t>sh eesti keelele üleminekuks</t>
  </si>
  <si>
    <t>sh IBO õppekavadele</t>
  </si>
  <si>
    <t>Justiitsministeeriumi valitsemisala</t>
  </si>
  <si>
    <t xml:space="preserve">sh MKMist </t>
  </si>
  <si>
    <t>Kliimaministeeriumi valitsemisala</t>
  </si>
  <si>
    <t>sh MKMile</t>
  </si>
  <si>
    <t>Regionaal- ja Põllumajandusministeeriumi valitsemisala</t>
  </si>
  <si>
    <t>sh KLIMile</t>
  </si>
  <si>
    <t>Majandus- ja Kommunikatsiooni valitsemisala</t>
  </si>
  <si>
    <t>sh JUMile</t>
  </si>
  <si>
    <t>sh REMist</t>
  </si>
  <si>
    <t>sh KLIMist</t>
  </si>
  <si>
    <t>sh SOMist</t>
  </si>
  <si>
    <r>
      <rPr>
        <b/>
        <sz val="11"/>
        <color theme="1"/>
        <rFont val="Calibri"/>
        <family val="2"/>
        <charset val="186"/>
        <scheme val="minor"/>
      </rPr>
      <t>Tabel 4</t>
    </r>
    <r>
      <rPr>
        <sz val="11"/>
        <color theme="1"/>
        <rFont val="Calibri"/>
        <family val="2"/>
        <charset val="186"/>
        <scheme val="minor"/>
      </rPr>
      <t xml:space="preserve">
</t>
    </r>
    <r>
      <rPr>
        <i/>
        <sz val="11"/>
        <color theme="1"/>
        <rFont val="Calibri"/>
        <family val="2"/>
        <charset val="186"/>
        <scheme val="minor"/>
      </rPr>
      <t>RES2025+ Suur-Ameerika 1 ühishoone kärpekulude jaotamine ministeeriumite vahel</t>
    </r>
  </si>
  <si>
    <r>
      <rPr>
        <b/>
        <sz val="11"/>
        <color theme="1"/>
        <rFont val="Calibri"/>
        <family val="2"/>
        <charset val="186"/>
        <scheme val="minor"/>
      </rPr>
      <t>Tabel 5</t>
    </r>
    <r>
      <rPr>
        <sz val="11"/>
        <color theme="1"/>
        <rFont val="Calibri"/>
        <family val="2"/>
        <charset val="186"/>
        <scheme val="minor"/>
      </rPr>
      <t xml:space="preserve">
</t>
    </r>
    <r>
      <rPr>
        <i/>
        <sz val="11"/>
        <color theme="1"/>
        <rFont val="Calibri"/>
        <family val="2"/>
        <charset val="186"/>
        <scheme val="minor"/>
      </rPr>
      <t>Välisministeeriumi programmi tegevuse "Eesti julgeolekukeskkonna tugendamine" RES2025+ finantsplaanis oleva eelarve kärpealusandmetest väljaarvamine</t>
    </r>
  </si>
  <si>
    <r>
      <rPr>
        <b/>
        <sz val="11"/>
        <color theme="1"/>
        <rFont val="Calibri"/>
        <family val="2"/>
        <charset val="186"/>
        <scheme val="minor"/>
      </rPr>
      <t>Tabel 4</t>
    </r>
    <r>
      <rPr>
        <sz val="11"/>
        <color theme="1"/>
        <rFont val="Calibri"/>
        <family val="2"/>
        <charset val="186"/>
        <scheme val="minor"/>
      </rPr>
      <t xml:space="preserve">
</t>
    </r>
    <r>
      <rPr>
        <i/>
        <sz val="11"/>
        <color theme="1"/>
        <rFont val="Calibri"/>
        <family val="2"/>
        <charset val="186"/>
        <scheme val="minor"/>
      </rPr>
      <t>Välisministeeriumi programmi tegevuse "Eesti julgeolekukeskkonna tugendamine" RES2025+ finantsplaanis oleva eelarve kärpealusandmetest väljaarvamine</t>
    </r>
  </si>
  <si>
    <t>3.sept tutvustatud seis kabinetis</t>
  </si>
  <si>
    <t>Rahandusministeeriumi valitsemisala</t>
  </si>
  <si>
    <t xml:space="preserve">sh SOMist </t>
  </si>
  <si>
    <r>
      <rPr>
        <b/>
        <sz val="11"/>
        <color theme="1"/>
        <rFont val="Calibri"/>
        <family val="2"/>
        <charset val="186"/>
        <scheme val="minor"/>
      </rPr>
      <t>Tabel 6</t>
    </r>
    <r>
      <rPr>
        <sz val="11"/>
        <color theme="1"/>
        <rFont val="Calibri"/>
        <family val="2"/>
        <charset val="186"/>
        <scheme val="minor"/>
      </rPr>
      <t xml:space="preserve">
</t>
    </r>
    <r>
      <rPr>
        <i/>
        <sz val="11"/>
        <color theme="1"/>
        <rFont val="Calibri"/>
        <family val="2"/>
        <charset val="186"/>
        <scheme val="minor"/>
      </rPr>
      <t>Riigimajade</t>
    </r>
    <r>
      <rPr>
        <sz val="11"/>
        <color theme="1"/>
        <rFont val="Calibri"/>
        <family val="2"/>
        <charset val="186"/>
        <scheme val="minor"/>
      </rPr>
      <t xml:space="preserve"> eelarve</t>
    </r>
    <r>
      <rPr>
        <i/>
        <sz val="11"/>
        <color theme="1"/>
        <rFont val="Calibri"/>
        <family val="2"/>
        <charset val="186"/>
        <scheme val="minor"/>
      </rPr>
      <t xml:space="preserve"> kärpekulude jaotamine ministeeriumite vahel</t>
    </r>
  </si>
  <si>
    <t>Maa-Ameti liikumine MKMi arvestatud</t>
  </si>
  <si>
    <r>
      <t>Kärbe majandamiskuludes (</t>
    </r>
    <r>
      <rPr>
        <b/>
        <u/>
        <sz val="11"/>
        <color rgb="FF0070C0"/>
        <rFont val="Calibri"/>
        <family val="2"/>
        <charset val="186"/>
        <scheme val="minor"/>
      </rPr>
      <t xml:space="preserve">sinisega </t>
    </r>
    <r>
      <rPr>
        <b/>
        <u/>
        <sz val="11"/>
        <rFont val="Calibri"/>
        <family val="2"/>
        <charset val="186"/>
        <scheme val="minor"/>
      </rPr>
      <t xml:space="preserve">on eranditega valitsemisalad, </t>
    </r>
    <r>
      <rPr>
        <b/>
        <u/>
        <sz val="11"/>
        <color theme="9"/>
        <rFont val="Calibri"/>
        <family val="2"/>
        <charset val="186"/>
        <scheme val="minor"/>
      </rPr>
      <t>rohelisega</t>
    </r>
    <r>
      <rPr>
        <b/>
        <u/>
        <sz val="11"/>
        <rFont val="Calibri"/>
        <family val="2"/>
        <charset val="186"/>
        <scheme val="minor"/>
      </rPr>
      <t xml:space="preserve"> on ümbertõstmised valitsemisalade vahel</t>
    </r>
    <r>
      <rPr>
        <b/>
        <u/>
        <sz val="11"/>
        <color theme="1"/>
        <rFont val="Calibri"/>
        <family val="2"/>
        <charset val="186"/>
        <scheme val="minor"/>
      </rPr>
      <t>)</t>
    </r>
  </si>
  <si>
    <r>
      <t>Kärbe toetustes (</t>
    </r>
    <r>
      <rPr>
        <b/>
        <u/>
        <sz val="11"/>
        <color rgb="FF0070C0"/>
        <rFont val="Calibri"/>
        <family val="2"/>
        <charset val="186"/>
        <scheme val="minor"/>
      </rPr>
      <t>sinisega</t>
    </r>
    <r>
      <rPr>
        <b/>
        <u/>
        <sz val="11"/>
        <color theme="1"/>
        <rFont val="Calibri"/>
        <family val="2"/>
        <charset val="186"/>
        <scheme val="minor"/>
      </rPr>
      <t xml:space="preserve"> on eranditega valitsemisalad, </t>
    </r>
    <r>
      <rPr>
        <b/>
        <u/>
        <sz val="11"/>
        <color theme="9"/>
        <rFont val="Calibri"/>
        <family val="2"/>
        <charset val="186"/>
        <scheme val="minor"/>
      </rPr>
      <t>rohelisega</t>
    </r>
    <r>
      <rPr>
        <b/>
        <u/>
        <sz val="11"/>
        <color theme="1"/>
        <rFont val="Calibri"/>
        <family val="2"/>
        <charset val="186"/>
        <scheme val="minor"/>
      </rPr>
      <t xml:space="preserve"> on ümbertõstmised valitsemisalade vahel)</t>
    </r>
  </si>
  <si>
    <r>
      <rPr>
        <b/>
        <sz val="11"/>
        <rFont val="Calibri"/>
        <family val="2"/>
        <scheme val="minor"/>
      </rPr>
      <t>Tabel 2</t>
    </r>
    <r>
      <rPr>
        <sz val="11"/>
        <rFont val="Calibri"/>
        <family val="2"/>
        <scheme val="minor"/>
      </rPr>
      <t xml:space="preserve">
</t>
    </r>
    <r>
      <rPr>
        <i/>
        <sz val="11"/>
        <rFont val="Calibri"/>
        <family val="2"/>
        <scheme val="minor"/>
      </rPr>
      <t>RES2025+ esitatud finantsplaanis olevad toetused õpetajate palkadeks (riigi-, KOV- ja erakoolid) liik 20 välja arvata toetuste kärpe alussummast</t>
    </r>
  </si>
  <si>
    <r>
      <rPr>
        <b/>
        <sz val="11"/>
        <rFont val="Calibri"/>
        <family val="2"/>
        <scheme val="minor"/>
      </rPr>
      <t>Tabel 3</t>
    </r>
    <r>
      <rPr>
        <sz val="11"/>
        <rFont val="Calibri"/>
        <family val="2"/>
        <scheme val="minor"/>
      </rPr>
      <t xml:space="preserve">
</t>
    </r>
    <r>
      <rPr>
        <i/>
        <sz val="11"/>
        <rFont val="Calibri"/>
        <family val="2"/>
        <scheme val="minor"/>
      </rPr>
      <t>RES2025+ liikmemaksude väljaarvamine nendel valitsemisaladel, kellel see ei ole finantsplaanist eristatav</t>
    </r>
    <r>
      <rPr>
        <sz val="11"/>
        <rFont val="Calibri"/>
        <family val="2"/>
        <scheme val="minor"/>
      </rPr>
      <t xml:space="preserve"> </t>
    </r>
    <r>
      <rPr>
        <i/>
        <sz val="11"/>
        <rFont val="Calibri"/>
        <family val="2"/>
        <scheme val="minor"/>
      </rPr>
      <t>(tegemist ei ole erisusega vaid parandusega alusandmetes)</t>
    </r>
  </si>
  <si>
    <r>
      <t>Kärbe tööjõukuludes (</t>
    </r>
    <r>
      <rPr>
        <b/>
        <u/>
        <sz val="11"/>
        <color rgb="FF0070C0"/>
        <rFont val="Calibri"/>
        <family val="2"/>
        <charset val="186"/>
        <scheme val="minor"/>
      </rPr>
      <t>sinisega</t>
    </r>
    <r>
      <rPr>
        <b/>
        <u/>
        <sz val="11"/>
        <color theme="1"/>
        <rFont val="Calibri"/>
        <family val="2"/>
        <charset val="186"/>
        <scheme val="minor"/>
      </rPr>
      <t xml:space="preserve"> on eranditega valitsemisalad, rohelisega on ümbertõstmised valitsemisalade vahel)</t>
    </r>
  </si>
  <si>
    <r>
      <t>Valitsemisala kärbe kokku (</t>
    </r>
    <r>
      <rPr>
        <b/>
        <u/>
        <sz val="11"/>
        <color rgb="FF0070C0"/>
        <rFont val="Calibri"/>
        <family val="2"/>
        <charset val="186"/>
        <scheme val="minor"/>
      </rPr>
      <t>sinisega</t>
    </r>
    <r>
      <rPr>
        <b/>
        <u/>
        <sz val="11"/>
        <color theme="1"/>
        <rFont val="Calibri"/>
        <family val="2"/>
        <charset val="186"/>
        <scheme val="minor"/>
      </rPr>
      <t xml:space="preserve"> on eranditega valitsemisalad, </t>
    </r>
    <r>
      <rPr>
        <b/>
        <u/>
        <sz val="11"/>
        <color theme="9"/>
        <rFont val="Calibri"/>
        <family val="2"/>
        <charset val="186"/>
        <scheme val="minor"/>
      </rPr>
      <t>rohelisega</t>
    </r>
    <r>
      <rPr>
        <b/>
        <u/>
        <sz val="11"/>
        <color theme="1"/>
        <rFont val="Calibri"/>
        <family val="2"/>
        <charset val="186"/>
        <scheme val="minor"/>
      </rPr>
      <t xml:space="preserve"> on ümbertõstmised valitsemisalade vahel)</t>
    </r>
  </si>
  <si>
    <r>
      <t xml:space="preserve">erandite vahe kärpe põhistsenaariumiga </t>
    </r>
    <r>
      <rPr>
        <sz val="11"/>
        <color theme="0" tint="-0.34998626667073579"/>
        <rFont val="Calibri"/>
        <family val="2"/>
        <charset val="186"/>
        <scheme val="minor"/>
      </rPr>
      <t>(v.a valitsemisalade vahelised ümbertõstmised ja kärpe ümberjagamised)</t>
    </r>
  </si>
  <si>
    <t>Siseministeeriumi valitsemisala</t>
  </si>
  <si>
    <t>sh SMIT tööjõukulu kärpest välja 30%</t>
  </si>
  <si>
    <t>sh SMIT majandamiskulu kärpest välja 30%</t>
  </si>
  <si>
    <t>sh SMIT muud toetused kärpest välja 30%</t>
  </si>
  <si>
    <t>sh EMTA tööjõukulu kärpest välja täiendavalt 29%</t>
  </si>
  <si>
    <t>sh MKM küber ja RIA tööjõukulud (tugipersonalita) kärpest välja</t>
  </si>
  <si>
    <t>sh MKM küber ja RIA majandamiskulud kärpest välja</t>
  </si>
  <si>
    <r>
      <rPr>
        <b/>
        <sz val="11"/>
        <color theme="1"/>
        <rFont val="Calibri"/>
        <family val="2"/>
        <charset val="186"/>
        <scheme val="minor"/>
      </rPr>
      <t>Tabel 7</t>
    </r>
    <r>
      <rPr>
        <sz val="11"/>
        <color theme="1"/>
        <rFont val="Calibri"/>
        <family val="2"/>
        <charset val="186"/>
        <scheme val="minor"/>
      </rPr>
      <t xml:space="preserve">
</t>
    </r>
    <r>
      <rPr>
        <i/>
        <sz val="11"/>
        <color theme="1"/>
        <rFont val="Calibri"/>
        <family val="2"/>
        <charset val="186"/>
        <scheme val="minor"/>
      </rPr>
      <t>Täiendavad sisejulgeoleku valdkonna erisused kärpest väljaarvamiseks</t>
    </r>
  </si>
  <si>
    <r>
      <rPr>
        <b/>
        <sz val="11"/>
        <color theme="1"/>
        <rFont val="Calibri"/>
        <family val="2"/>
        <charset val="186"/>
        <scheme val="minor"/>
      </rPr>
      <t>Tabel 6</t>
    </r>
    <r>
      <rPr>
        <sz val="11"/>
        <color theme="1"/>
        <rFont val="Calibri"/>
        <family val="2"/>
        <charset val="186"/>
        <scheme val="minor"/>
      </rPr>
      <t xml:space="preserve">
</t>
    </r>
    <r>
      <rPr>
        <i/>
        <sz val="11"/>
        <color theme="1"/>
        <rFont val="Calibri"/>
        <family val="2"/>
        <charset val="186"/>
        <scheme val="minor"/>
      </rPr>
      <t>Täiendavad sisejulgeoleku valdkonna erisused kärpest väljaarvamiseks</t>
    </r>
  </si>
  <si>
    <r>
      <rPr>
        <b/>
        <sz val="11"/>
        <color theme="1"/>
        <rFont val="Calibri"/>
        <family val="2"/>
        <charset val="186"/>
        <scheme val="minor"/>
      </rPr>
      <t>Tabel 5</t>
    </r>
    <r>
      <rPr>
        <sz val="11"/>
        <color theme="1"/>
        <rFont val="Calibri"/>
        <family val="2"/>
        <charset val="186"/>
        <scheme val="minor"/>
      </rPr>
      <t xml:space="preserve">
</t>
    </r>
    <r>
      <rPr>
        <i/>
        <sz val="11"/>
        <color theme="1"/>
        <rFont val="Calibri"/>
        <family val="2"/>
        <charset val="186"/>
        <scheme val="minor"/>
      </rPr>
      <t>Täiendavad sisejulgeoleku valdkonna erisused kärpest väljaarvamiseks</t>
    </r>
  </si>
  <si>
    <r>
      <rPr>
        <b/>
        <sz val="11"/>
        <color theme="1"/>
        <rFont val="Calibri"/>
        <family val="2"/>
        <charset val="186"/>
        <scheme val="minor"/>
      </rPr>
      <t>Tabel 3</t>
    </r>
    <r>
      <rPr>
        <sz val="11"/>
        <color theme="1"/>
        <rFont val="Calibri"/>
        <family val="2"/>
        <charset val="186"/>
        <scheme val="minor"/>
      </rPr>
      <t xml:space="preserve">
</t>
    </r>
    <r>
      <rPr>
        <i/>
        <sz val="11"/>
        <color theme="1"/>
        <rFont val="Calibri"/>
        <family val="2"/>
        <charset val="186"/>
        <scheme val="minor"/>
      </rPr>
      <t>RES2025+ reorganiseerimisega tehtavad muudatused</t>
    </r>
  </si>
  <si>
    <r>
      <rPr>
        <b/>
        <sz val="11"/>
        <color theme="1"/>
        <rFont val="Calibri"/>
        <family val="2"/>
        <charset val="186"/>
        <scheme val="minor"/>
      </rPr>
      <t>Tabel 4</t>
    </r>
    <r>
      <rPr>
        <sz val="11"/>
        <color theme="1"/>
        <rFont val="Calibri"/>
        <family val="2"/>
        <charset val="186"/>
        <scheme val="minor"/>
      </rPr>
      <t xml:space="preserve">
</t>
    </r>
    <r>
      <rPr>
        <i/>
        <sz val="11"/>
        <color theme="1"/>
        <rFont val="Calibri"/>
        <family val="2"/>
        <charset val="186"/>
        <scheme val="minor"/>
      </rPr>
      <t>RES2025+ reorganiseerimisega tehtavad muudatused</t>
    </r>
  </si>
  <si>
    <r>
      <rPr>
        <b/>
        <sz val="11"/>
        <color theme="1"/>
        <rFont val="Calibri"/>
        <family val="2"/>
        <charset val="186"/>
        <scheme val="minor"/>
      </rPr>
      <t>Tabel 1</t>
    </r>
    <r>
      <rPr>
        <sz val="11"/>
        <color theme="1"/>
        <rFont val="Calibri"/>
        <family val="2"/>
        <charset val="186"/>
        <scheme val="minor"/>
      </rPr>
      <t xml:space="preserve">
</t>
    </r>
    <r>
      <rPr>
        <i/>
        <sz val="11"/>
        <color theme="1"/>
        <rFont val="Calibri"/>
        <family val="2"/>
        <charset val="186"/>
        <scheme val="minor"/>
      </rPr>
      <t>Arvutused sihtgrupi osakaalu kätte saamiseks asutuste tööjõukuludest (2023 tegeliku täitmise kohta liik 20)</t>
    </r>
  </si>
  <si>
    <r>
      <rPr>
        <b/>
        <sz val="11"/>
        <color theme="1"/>
        <rFont val="Calibri"/>
        <family val="2"/>
        <charset val="186"/>
        <scheme val="minor"/>
      </rPr>
      <t>Tabel 2</t>
    </r>
    <r>
      <rPr>
        <sz val="11"/>
        <color theme="1"/>
        <rFont val="Calibri"/>
        <family val="2"/>
        <charset val="186"/>
        <scheme val="minor"/>
      </rPr>
      <t xml:space="preserve">
</t>
    </r>
    <r>
      <rPr>
        <i/>
        <sz val="11"/>
        <color theme="1"/>
        <rFont val="Calibri"/>
        <family val="2"/>
        <charset val="186"/>
        <scheme val="minor"/>
      </rPr>
      <t>RES2025+ esitatud finantsplaanis olevad sihtgrupi asutuste tööjõukulude eelarved liik 20, mis on läbi korrutatud tabelis 1 toodud osakaaludega ning saadud summa on kärpe alussummast maha arvatud</t>
    </r>
  </si>
  <si>
    <r>
      <rPr>
        <b/>
        <sz val="11"/>
        <color theme="1"/>
        <rFont val="Calibri"/>
        <family val="2"/>
        <charset val="186"/>
        <scheme val="minor"/>
      </rPr>
      <t>Tabel 1</t>
    </r>
    <r>
      <rPr>
        <sz val="11"/>
        <color theme="1"/>
        <rFont val="Calibri"/>
        <family val="2"/>
        <charset val="186"/>
        <scheme val="minor"/>
      </rPr>
      <t xml:space="preserve">
</t>
    </r>
    <r>
      <rPr>
        <i/>
        <sz val="11"/>
        <color theme="1"/>
        <rFont val="Calibri"/>
        <family val="2"/>
        <charset val="186"/>
        <scheme val="minor"/>
      </rPr>
      <t>RES2025+ esitatud finantsplaanis olevad sihtgrupi asutuste majandamiskulude eelarved liik 20 välja arvata majandamiskulude kärpe alussummast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</si>
</sst>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1"/>
      <color theme="1"/>
      <name val="Calibri"/>
      <family val="2"/>
      <charset val="186"/>
      <scheme val="minor"/>
    </font>
    <font>
      <sz val="11"/>
      <name val="Calibri"/>
      <family val="2"/>
      <charset val="186"/>
      <scheme val="minor"/>
    </font>
    <font>
      <sz val="11"/>
      <color theme="1"/>
      <name val="Calibri"/>
      <family val="2"/>
      <charset val="186"/>
      <scheme val="minor"/>
    </font>
    <font>
      <b/>
      <sz val="11"/>
      <color theme="1"/>
      <name val="Calibri"/>
      <family val="2"/>
      <charset val="186"/>
      <scheme val="minor"/>
    </font>
    <font>
      <b/>
      <sz val="11"/>
      <color theme="1"/>
      <name val="Calibri"/>
      <family val="2"/>
      <scheme val="minor"/>
    </font>
    <font>
      <i/>
      <sz val="11"/>
      <color theme="1"/>
      <name val="Calibri"/>
      <family val="2"/>
      <charset val="186"/>
      <scheme val="minor"/>
    </font>
    <font>
      <sz val="11"/>
      <color theme="0" tint="-0.34998626667073579"/>
      <name val="Calibri"/>
      <family val="2"/>
      <charset val="186"/>
      <scheme val="minor"/>
    </font>
    <font>
      <b/>
      <u/>
      <sz val="11"/>
      <color theme="1"/>
      <name val="Calibri"/>
      <family val="2"/>
      <charset val="186"/>
      <scheme val="minor"/>
    </font>
    <font>
      <sz val="11"/>
      <color rgb="FF0070C0"/>
      <name val="Calibri"/>
      <family val="2"/>
      <charset val="186"/>
      <scheme val="minor"/>
    </font>
    <font>
      <b/>
      <u/>
      <sz val="11"/>
      <color rgb="FF0070C0"/>
      <name val="Calibri"/>
      <family val="2"/>
      <charset val="186"/>
      <scheme val="minor"/>
    </font>
    <font>
      <b/>
      <u/>
      <sz val="11"/>
      <name val="Calibri"/>
      <family val="2"/>
      <charset val="186"/>
      <scheme val="minor"/>
    </font>
    <font>
      <b/>
      <sz val="11"/>
      <color theme="0" tint="-0.34998626667073579"/>
      <name val="Calibri"/>
      <family val="2"/>
      <charset val="186"/>
      <scheme val="minor"/>
    </font>
    <font>
      <b/>
      <u/>
      <sz val="11"/>
      <color theme="0" tint="-0.34998626667073579"/>
      <name val="Calibri"/>
      <family val="2"/>
      <charset val="186"/>
      <scheme val="minor"/>
    </font>
    <font>
      <i/>
      <sz val="11"/>
      <color rgb="FF00B050"/>
      <name val="Calibri"/>
      <family val="2"/>
      <scheme val="minor"/>
    </font>
    <font>
      <sz val="10"/>
      <color rgb="FF000000"/>
      <name val="Arial"/>
      <family val="2"/>
      <charset val="186"/>
    </font>
    <font>
      <b/>
      <sz val="11"/>
      <name val="Calibri"/>
      <family val="2"/>
      <scheme val="minor"/>
    </font>
    <font>
      <i/>
      <sz val="11"/>
      <name val="Calibri"/>
      <family val="2"/>
      <scheme val="minor"/>
    </font>
    <font>
      <sz val="11"/>
      <name val="Calibri"/>
      <family val="2"/>
      <scheme val="minor"/>
    </font>
    <font>
      <i/>
      <sz val="11"/>
      <color rgb="FFFF0000"/>
      <name val="Calibri"/>
      <family val="2"/>
      <charset val="186"/>
      <scheme val="minor"/>
    </font>
    <font>
      <sz val="11"/>
      <color theme="1"/>
      <name val="Calibri"/>
      <family val="2"/>
      <scheme val="minor"/>
    </font>
    <font>
      <sz val="11"/>
      <color theme="9"/>
      <name val="Calibri"/>
      <family val="2"/>
      <charset val="186"/>
      <scheme val="minor"/>
    </font>
    <font>
      <i/>
      <sz val="11"/>
      <name val="Calibri"/>
      <family val="2"/>
      <charset val="186"/>
      <scheme val="minor"/>
    </font>
    <font>
      <b/>
      <sz val="11"/>
      <color rgb="FF000000"/>
      <name val="Calibri"/>
      <family val="2"/>
      <charset val="186"/>
    </font>
    <font>
      <sz val="11"/>
      <color theme="4"/>
      <name val="Calibri"/>
      <family val="2"/>
      <charset val="186"/>
      <scheme val="minor"/>
    </font>
    <font>
      <b/>
      <u/>
      <sz val="11"/>
      <color theme="9"/>
      <name val="Calibri"/>
      <family val="2"/>
      <charset val="186"/>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4">
    <xf numFmtId="0" fontId="0" fillId="0" borderId="0"/>
    <xf numFmtId="9" fontId="2" fillId="0" borderId="0" applyFont="0" applyFill="0" applyBorder="0" applyAlignment="0" applyProtection="0"/>
    <xf numFmtId="0" fontId="14" fillId="0" borderId="0"/>
    <xf numFmtId="0" fontId="19" fillId="0" borderId="0"/>
  </cellStyleXfs>
  <cellXfs count="61">
    <xf numFmtId="0" fontId="0" fillId="0" borderId="0" xfId="0"/>
    <xf numFmtId="0" fontId="0" fillId="0" borderId="0" xfId="0" pivotButton="1"/>
    <xf numFmtId="0" fontId="0" fillId="0" borderId="0" xfId="0" applyAlignment="1">
      <alignment horizontal="left"/>
    </xf>
    <xf numFmtId="3" fontId="0" fillId="0" borderId="0" xfId="0" applyNumberFormat="1"/>
    <xf numFmtId="3" fontId="3" fillId="0" borderId="0" xfId="0" applyNumberFormat="1" applyFont="1"/>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0" fontId="3" fillId="0" borderId="0" xfId="0" applyFont="1" applyAlignment="1">
      <alignment horizontal="left"/>
    </xf>
    <xf numFmtId="3" fontId="5" fillId="0" borderId="0" xfId="0" applyNumberFormat="1" applyFont="1"/>
    <xf numFmtId="0" fontId="5" fillId="0" borderId="0" xfId="0" applyFont="1" applyAlignment="1">
      <alignment horizontal="left" vertical="center" indent="1"/>
    </xf>
    <xf numFmtId="9" fontId="0" fillId="0" borderId="0" xfId="1" applyFont="1"/>
    <xf numFmtId="0" fontId="0" fillId="0" borderId="0" xfId="0" applyAlignment="1">
      <alignment wrapText="1"/>
    </xf>
    <xf numFmtId="0" fontId="0" fillId="0" borderId="1" xfId="0" applyBorder="1"/>
    <xf numFmtId="0" fontId="0" fillId="0" borderId="1" xfId="0" applyBorder="1" applyAlignment="1">
      <alignment wrapText="1"/>
    </xf>
    <xf numFmtId="3" fontId="0" fillId="0" borderId="1" xfId="0" applyNumberFormat="1" applyBorder="1"/>
    <xf numFmtId="9" fontId="6" fillId="0" borderId="1" xfId="1" applyFont="1" applyBorder="1"/>
    <xf numFmtId="0" fontId="7" fillId="0" borderId="0" xfId="0" applyFont="1" applyFill="1" applyAlignment="1">
      <alignment horizontal="left"/>
    </xf>
    <xf numFmtId="9" fontId="0" fillId="2" borderId="1" xfId="1" applyFont="1" applyFill="1" applyBorder="1"/>
    <xf numFmtId="0" fontId="0" fillId="0" borderId="0" xfId="0" applyAlignment="1"/>
    <xf numFmtId="0" fontId="3" fillId="0" borderId="0" xfId="0" applyFont="1"/>
    <xf numFmtId="0" fontId="0" fillId="0" borderId="0" xfId="0" applyAlignment="1">
      <alignment horizontal="left" wrapText="1"/>
    </xf>
    <xf numFmtId="0" fontId="5" fillId="0" borderId="0" xfId="0" applyFont="1"/>
    <xf numFmtId="3" fontId="8" fillId="0" borderId="0" xfId="0" applyNumberFormat="1" applyFont="1" applyFill="1"/>
    <xf numFmtId="3" fontId="8" fillId="0" borderId="0" xfId="0" applyNumberFormat="1" applyFont="1"/>
    <xf numFmtId="9" fontId="3" fillId="3" borderId="0" xfId="1" applyFont="1" applyFill="1"/>
    <xf numFmtId="0" fontId="7" fillId="0" borderId="0" xfId="0" applyFont="1"/>
    <xf numFmtId="9" fontId="0" fillId="2" borderId="1" xfId="0" applyNumberFormat="1" applyFill="1" applyBorder="1"/>
    <xf numFmtId="164" fontId="5" fillId="0" borderId="0" xfId="0" applyNumberFormat="1" applyFont="1"/>
    <xf numFmtId="0" fontId="6" fillId="0" borderId="0" xfId="0" applyFont="1"/>
    <xf numFmtId="3" fontId="6" fillId="0" borderId="0" xfId="0" applyNumberFormat="1" applyFont="1"/>
    <xf numFmtId="0" fontId="12" fillId="0" borderId="0" xfId="0" applyFont="1"/>
    <xf numFmtId="3" fontId="11" fillId="0" borderId="0" xfId="0" applyNumberFormat="1" applyFont="1"/>
    <xf numFmtId="9" fontId="6" fillId="0" borderId="1" xfId="1" applyFont="1" applyFill="1" applyBorder="1"/>
    <xf numFmtId="3" fontId="1" fillId="0" borderId="0" xfId="0" applyNumberFormat="1" applyFont="1"/>
    <xf numFmtId="0" fontId="13" fillId="0" borderId="0" xfId="0" applyFont="1" applyAlignment="1">
      <alignment horizontal="left" vertical="center" indent="1"/>
    </xf>
    <xf numFmtId="3" fontId="13" fillId="0" borderId="0" xfId="0" applyNumberFormat="1" applyFont="1"/>
    <xf numFmtId="3" fontId="0" fillId="0" borderId="0" xfId="0" applyNumberFormat="1"/>
    <xf numFmtId="3" fontId="3" fillId="0" borderId="0" xfId="0" applyNumberFormat="1" applyFont="1"/>
    <xf numFmtId="3" fontId="18" fillId="0" borderId="0" xfId="0" applyNumberFormat="1" applyFont="1"/>
    <xf numFmtId="3" fontId="20" fillId="0" borderId="0" xfId="0" applyNumberFormat="1" applyFont="1"/>
    <xf numFmtId="0" fontId="0" fillId="0" borderId="0" xfId="0" applyAlignment="1">
      <alignment horizontal="right"/>
    </xf>
    <xf numFmtId="9" fontId="0" fillId="0" borderId="0" xfId="0" applyNumberFormat="1"/>
    <xf numFmtId="3" fontId="21" fillId="0" borderId="0" xfId="0" applyNumberFormat="1" applyFont="1"/>
    <xf numFmtId="3" fontId="21" fillId="0" borderId="0" xfId="0" applyNumberFormat="1" applyFont="1" applyFill="1"/>
    <xf numFmtId="0" fontId="22" fillId="0" borderId="0" xfId="0" applyFont="1" applyAlignment="1">
      <alignment horizontal="right" vertical="center"/>
    </xf>
    <xf numFmtId="3" fontId="23" fillId="0" borderId="0" xfId="0" applyNumberFormat="1" applyFont="1"/>
    <xf numFmtId="0" fontId="17" fillId="0" borderId="0" xfId="0" applyFont="1" applyAlignment="1">
      <alignment horizontal="left" wrapText="1"/>
    </xf>
    <xf numFmtId="0" fontId="17" fillId="0" borderId="0" xfId="0" applyFont="1"/>
    <xf numFmtId="0" fontId="15" fillId="3" borderId="2" xfId="0" applyFont="1" applyFill="1" applyBorder="1" applyAlignment="1">
      <alignment horizontal="left" vertical="center"/>
    </xf>
    <xf numFmtId="0" fontId="15" fillId="3" borderId="2" xfId="0" applyFont="1" applyFill="1" applyBorder="1" applyAlignment="1">
      <alignment horizontal="center" vertical="center"/>
    </xf>
    <xf numFmtId="0" fontId="15" fillId="0" borderId="0" xfId="0" applyFont="1"/>
    <xf numFmtId="3" fontId="15" fillId="0" borderId="0" xfId="0" applyNumberFormat="1" applyFont="1"/>
    <xf numFmtId="0" fontId="16" fillId="0" borderId="0" xfId="0" applyFont="1" applyAlignment="1">
      <alignment horizontal="left" vertical="center" indent="1"/>
    </xf>
    <xf numFmtId="3" fontId="16" fillId="0" borderId="0" xfId="0" applyNumberFormat="1" applyFont="1"/>
    <xf numFmtId="0" fontId="21" fillId="0" borderId="0" xfId="0" applyFont="1" applyAlignment="1">
      <alignment horizontal="left" vertical="center" indent="1"/>
    </xf>
    <xf numFmtId="0" fontId="1" fillId="0" borderId="0" xfId="0" applyFont="1"/>
    <xf numFmtId="9" fontId="1" fillId="0" borderId="0" xfId="1" applyFont="1"/>
    <xf numFmtId="0" fontId="1" fillId="0" borderId="1" xfId="0" applyFont="1" applyBorder="1"/>
    <xf numFmtId="3" fontId="1" fillId="0" borderId="1" xfId="0" applyNumberFormat="1" applyFont="1" applyBorder="1"/>
    <xf numFmtId="9" fontId="1" fillId="0" borderId="1" xfId="1" applyFont="1" applyBorder="1"/>
    <xf numFmtId="9" fontId="1" fillId="2" borderId="1" xfId="1" applyFont="1" applyFill="1" applyBorder="1"/>
  </cellXfs>
  <cellStyles count="4">
    <cellStyle name="Normaallaad" xfId="0" builtinId="0"/>
    <cellStyle name="Normaallaad 2" xfId="2" xr:uid="{BF2E8A1C-3E4D-4624-90C3-DB0A52F42A1D}"/>
    <cellStyle name="Normal 2" xfId="3" xr:uid="{59345EE2-5A44-463D-AE40-92EFCCC50B78}"/>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486752</xdr:colOff>
      <xdr:row>3</xdr:row>
      <xdr:rowOff>160702</xdr:rowOff>
    </xdr:from>
    <xdr:to>
      <xdr:col>23</xdr:col>
      <xdr:colOff>406400</xdr:colOff>
      <xdr:row>35</xdr:row>
      <xdr:rowOff>76200</xdr:rowOff>
    </xdr:to>
    <xdr:sp macro="" textlink="">
      <xdr:nvSpPr>
        <xdr:cNvPr id="2" name="TextBox 1">
          <a:extLst>
            <a:ext uri="{FF2B5EF4-FFF2-40B4-BE49-F238E27FC236}">
              <a16:creationId xmlns:a16="http://schemas.microsoft.com/office/drawing/2014/main" id="{22351421-6CD5-D8F3-FFD5-CEBFA0FEB507}"/>
            </a:ext>
          </a:extLst>
        </xdr:cNvPr>
        <xdr:cNvSpPr txBox="1"/>
      </xdr:nvSpPr>
      <xdr:spPr>
        <a:xfrm>
          <a:off x="4753952" y="703627"/>
          <a:ext cx="9673248" cy="5706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a:t>RES</a:t>
          </a:r>
          <a:r>
            <a:rPr lang="et-EE" sz="1100" b="1" baseline="0"/>
            <a:t> 2025-2028 kärpearvestused </a:t>
          </a:r>
          <a:endParaRPr lang="et-EE" sz="1100" b="0" baseline="0">
            <a:solidFill>
              <a:srgbClr val="00B050"/>
            </a:solidFill>
          </a:endParaRPr>
        </a:p>
        <a:p>
          <a:r>
            <a:rPr lang="et-EE" sz="1100" b="0" baseline="0">
              <a:solidFill>
                <a:sysClr val="windowText" lastClr="000000"/>
              </a:solidFill>
            </a:rPr>
            <a:t>Kärpearvestuste metoodika alusel arvestatakse välja kärpesumma valitsemisalale, aga see ei ole siduv kärpe tegemiseks. St valitsemisala võib kärpe tegemiseks valida mõne muu eelarverea kui arvestuse alused.</a:t>
          </a:r>
        </a:p>
        <a:p>
          <a:endParaRPr lang="et-EE" sz="1100" baseline="0"/>
        </a:p>
        <a:p>
          <a:r>
            <a:rPr lang="et-EE" sz="1100" baseline="0"/>
            <a:t>1. Kärpearvestused on </a:t>
          </a:r>
          <a:r>
            <a:rPr lang="et-EE" sz="1100" b="1" baseline="0"/>
            <a:t>ülesandena tulnud koalitsiooniläbirääkimistelt</a:t>
          </a:r>
          <a:r>
            <a:rPr lang="et-EE" sz="1100" baseline="0"/>
            <a:t>. Koalitsioonileppesse on saanud kirja kärpe % 2025a 5%, 2026a 3% ja 2027a 2%.</a:t>
          </a:r>
        </a:p>
        <a:p>
          <a:endParaRPr lang="et-EE" sz="1100" baseline="0"/>
        </a:p>
        <a:p>
          <a:r>
            <a:rPr lang="et-EE" sz="1100" baseline="0"/>
            <a:t>2. Kärpe </a:t>
          </a:r>
          <a:r>
            <a:rPr lang="et-EE" sz="1100" b="1" baseline="0"/>
            <a:t>alusandmeteks on </a:t>
          </a:r>
          <a:r>
            <a:rPr lang="et-EE" sz="1100" b="0" baseline="0"/>
            <a:t>ministeeriumi valitsemisalade ja Riigikantselei</a:t>
          </a:r>
        </a:p>
        <a:p>
          <a:r>
            <a:rPr lang="et-EE" sz="1100" baseline="0"/>
            <a:t>	* </a:t>
          </a:r>
          <a:r>
            <a:rPr lang="et-EE" sz="1100" baseline="0">
              <a:solidFill>
                <a:schemeClr val="dk1"/>
              </a:solidFill>
              <a:effectLst/>
              <a:latin typeface="+mn-lt"/>
              <a:ea typeface="+mn-ea"/>
              <a:cs typeface="+mn-cs"/>
            </a:rPr>
            <a:t>RES 2025-2028 rahastamiskava alusel</a:t>
          </a:r>
        </a:p>
        <a:p>
          <a:r>
            <a:rPr lang="et-EE" sz="1100" baseline="0">
              <a:solidFill>
                <a:schemeClr val="dk1"/>
              </a:solidFill>
              <a:effectLst/>
              <a:latin typeface="+mn-lt"/>
              <a:ea typeface="+mn-ea"/>
              <a:cs typeface="+mn-cs"/>
            </a:rPr>
            <a:t>	* </a:t>
          </a:r>
          <a:r>
            <a:rPr lang="et-EE" sz="1100" baseline="0"/>
            <a:t>riigieelarveliste asutuste </a:t>
          </a:r>
        </a:p>
        <a:p>
          <a:r>
            <a:rPr lang="et-EE" sz="1100" baseline="0"/>
            <a:t>	* piirmääraga vahendite (liik 20) </a:t>
          </a:r>
        </a:p>
        <a:p>
          <a:r>
            <a:rPr lang="et-EE" sz="1100" baseline="0"/>
            <a:t>	* muude toetuste (konto 45, 450), tööjõukulude (konto 50) ja majandamiskulude (konto 55)</a:t>
          </a:r>
        </a:p>
        <a:p>
          <a:r>
            <a:rPr lang="et-EE" sz="1100" baseline="0"/>
            <a:t>Kärpealusandmed </a:t>
          </a:r>
          <a:r>
            <a:rPr lang="et-EE" sz="1100" b="1" baseline="0"/>
            <a:t>ei ole VVs fikseeritud</a:t>
          </a:r>
          <a:r>
            <a:rPr lang="et-EE" sz="1100" baseline="0"/>
            <a:t>, selliselt on need olnud kasutusel koalitsiooniaruteludes. </a:t>
          </a:r>
          <a:r>
            <a:rPr lang="et-EE" sz="1100" b="1" baseline="0"/>
            <a:t>Lõpliku otsuse teeb VV RES/RE portsessis </a:t>
          </a:r>
          <a:r>
            <a:rPr lang="et-EE" sz="1100" baseline="0"/>
            <a:t>VV arutelude käigus (augusti lõpp- septembri algus).</a:t>
          </a:r>
        </a:p>
        <a:p>
          <a:endParaRPr lang="et-EE" sz="1100" baseline="0"/>
        </a:p>
        <a:p>
          <a:r>
            <a:rPr lang="et-EE" sz="1100" baseline="0"/>
            <a:t>3. </a:t>
          </a:r>
          <a:r>
            <a:rPr lang="et-EE" sz="1100" b="1" baseline="0"/>
            <a:t>Kärpe põhistsenaarium </a:t>
          </a:r>
          <a:r>
            <a:rPr lang="et-EE" sz="1100" baseline="0"/>
            <a:t>näeb ette p1 toodud protsendiga (kumuleeruv) p2 alusandmetes esitatud eelarve vähendamise. </a:t>
          </a:r>
          <a:r>
            <a:rPr lang="et-EE" sz="1100" b="1" baseline="0"/>
            <a:t>Erisused</a:t>
          </a:r>
          <a:r>
            <a:rPr lang="et-EE" sz="1100" baseline="0"/>
            <a:t>:</a:t>
          </a:r>
        </a:p>
        <a:p>
          <a:r>
            <a:rPr lang="et-EE" sz="1100" baseline="0"/>
            <a:t>	* </a:t>
          </a:r>
          <a:r>
            <a:rPr lang="et-EE" sz="1100" b="1" baseline="0"/>
            <a:t>HTM valitsemisalas </a:t>
          </a:r>
          <a:r>
            <a:rPr lang="et-EE" sz="1100" baseline="0"/>
            <a:t>arvatakse p2 toodud alusandmetest välja õpetajate palgafond (</a:t>
          </a:r>
          <a:r>
            <a:rPr lang="et-EE" sz="1100" baseline="0">
              <a:solidFill>
                <a:sysClr val="windowText" lastClr="000000"/>
              </a:solidFill>
            </a:rPr>
            <a:t>konto 45 ja 50, vt täpsemalt toetuste ja tööjõukulude </a:t>
          </a:r>
          <a:r>
            <a:rPr lang="et-EE" sz="1100" baseline="0"/>
            <a:t>töölehelt)</a:t>
          </a:r>
        </a:p>
        <a:p>
          <a:r>
            <a:rPr lang="et-EE" sz="1100" baseline="0"/>
            <a:t>	* </a:t>
          </a:r>
          <a:r>
            <a:rPr lang="et-EE" sz="1100" b="1" baseline="0"/>
            <a:t>KAM valitsemisalas </a:t>
          </a:r>
          <a:r>
            <a:rPr lang="et-EE" sz="1100" baseline="0"/>
            <a:t>arvatakse p2 toodud alusandmetest välja</a:t>
          </a:r>
        </a:p>
        <a:p>
          <a:r>
            <a:rPr lang="et-EE" sz="1100" baseline="0"/>
            <a:t>		- muud toetused (konto 45, 450, vt täpsemalt toetuste töölehelt)</a:t>
          </a:r>
        </a:p>
        <a:p>
          <a:r>
            <a:rPr lang="et-EE" sz="1100" baseline="0"/>
            <a:t>		- majandamiskulud (konto 55, vt täpsemalt majandamiskulude töölehelt)</a:t>
          </a:r>
        </a:p>
        <a:p>
          <a:r>
            <a:rPr lang="et-EE" sz="1100" baseline="0"/>
            <a:t>		- kaitseväelaste palgafond (konto 50, vt täpsemalt tööjõukulude lehelt)</a:t>
          </a:r>
        </a:p>
        <a:p>
          <a:r>
            <a:rPr lang="et-EE" sz="1100" baseline="0"/>
            <a:t>	KAM valitsemisalas suunatakse tööjõukulude (konto 50) kärbe valitsemisala kaitseotstarbelisse erivarustusse (vt täpsemalt majandamiskulude 	töölehelt). St KAM valitsemisala eelarve kokku ei vähene.</a:t>
          </a:r>
        </a:p>
        <a:p>
          <a:r>
            <a:rPr lang="et-EE" sz="1100" baseline="0"/>
            <a:t>	* </a:t>
          </a:r>
          <a:r>
            <a:rPr lang="et-EE" sz="1100" b="1" baseline="0"/>
            <a:t>RAM valitsemisalas </a:t>
          </a:r>
          <a:r>
            <a:rPr lang="et-EE" sz="1100" baseline="0"/>
            <a:t>arvatakse p2 toodud alusandmetest välja </a:t>
          </a:r>
          <a:r>
            <a:rPr lang="et-EE" sz="1100" baseline="0">
              <a:solidFill>
                <a:schemeClr val="dk1"/>
              </a:solidFill>
              <a:effectLst/>
              <a:latin typeface="+mn-lt"/>
              <a:ea typeface="+mn-ea"/>
              <a:cs typeface="+mn-cs"/>
            </a:rPr>
            <a:t>EMTA</a:t>
          </a:r>
          <a:endParaRPr lang="et-EE" sz="1100" baseline="0"/>
        </a:p>
        <a:p>
          <a:r>
            <a:rPr lang="et-EE" sz="1100" baseline="0"/>
            <a:t>		- muud toetused (</a:t>
          </a:r>
          <a:r>
            <a:rPr lang="et-EE" sz="1100" baseline="0">
              <a:solidFill>
                <a:schemeClr val="dk1"/>
              </a:solidFill>
              <a:effectLst/>
              <a:latin typeface="+mn-lt"/>
              <a:ea typeface="+mn-ea"/>
              <a:cs typeface="+mn-cs"/>
            </a:rPr>
            <a:t>konto </a:t>
          </a:r>
          <a:r>
            <a:rPr lang="et-EE" sz="1100" baseline="0"/>
            <a:t>45, 450, vt täpsemalt toetuste töölehelt)</a:t>
          </a:r>
        </a:p>
        <a:p>
          <a:r>
            <a:rPr lang="et-EE" sz="1100" baseline="0"/>
            <a:t>		</a:t>
          </a:r>
          <a:r>
            <a:rPr lang="et-EE" sz="1100" baseline="0">
              <a:solidFill>
                <a:schemeClr val="dk1"/>
              </a:solidFill>
              <a:effectLst/>
              <a:latin typeface="+mn-lt"/>
              <a:ea typeface="+mn-ea"/>
              <a:cs typeface="+mn-cs"/>
            </a:rPr>
            <a:t>- majandamiskulud (konto 55, vt täpsemalt majandamiskulude töölehelt)</a:t>
          </a:r>
        </a:p>
        <a:p>
          <a:r>
            <a:rPr lang="et-EE" sz="1100"/>
            <a:t>		- </a:t>
          </a:r>
          <a:r>
            <a:rPr lang="et-EE" sz="1100" baseline="0">
              <a:solidFill>
                <a:schemeClr val="dk1"/>
              </a:solidFill>
              <a:effectLst/>
              <a:latin typeface="+mn-lt"/>
              <a:ea typeface="+mn-ea"/>
              <a:cs typeface="+mn-cs"/>
            </a:rPr>
            <a:t>tegevteenistusgrupid korra tagamine 3 palgafond (konto 50, vt täpsemalt tööjõukulude töölehelt)</a:t>
          </a:r>
        </a:p>
        <a:p>
          <a:r>
            <a:rPr lang="et-EE" sz="1100" baseline="0">
              <a:solidFill>
                <a:schemeClr val="dk1"/>
              </a:solidFill>
              <a:effectLst/>
              <a:latin typeface="+mn-lt"/>
              <a:ea typeface="+mn-ea"/>
              <a:cs typeface="+mn-cs"/>
            </a:rPr>
            <a:t>	* </a:t>
          </a:r>
          <a:r>
            <a:rPr lang="et-EE" sz="1100" b="1" baseline="0">
              <a:solidFill>
                <a:schemeClr val="dk1"/>
              </a:solidFill>
              <a:effectLst/>
              <a:latin typeface="+mn-lt"/>
              <a:ea typeface="+mn-ea"/>
              <a:cs typeface="+mn-cs"/>
            </a:rPr>
            <a:t>SIM valitsemisalas </a:t>
          </a:r>
          <a:r>
            <a:rPr lang="et-EE" sz="1100" baseline="0">
              <a:solidFill>
                <a:schemeClr val="dk1"/>
              </a:solidFill>
              <a:effectLst/>
              <a:latin typeface="+mn-lt"/>
              <a:ea typeface="+mn-ea"/>
              <a:cs typeface="+mn-cs"/>
            </a:rPr>
            <a:t>arvatakse p2 toodud alusandmetest välja</a:t>
          </a:r>
        </a:p>
        <a:p>
          <a:r>
            <a:rPr lang="et-EE" sz="1100" baseline="0">
              <a:solidFill>
                <a:schemeClr val="dk1"/>
              </a:solidFill>
              <a:effectLst/>
              <a:latin typeface="+mn-lt"/>
              <a:ea typeface="+mn-ea"/>
              <a:cs typeface="+mn-cs"/>
            </a:rPr>
            <a:t>		- HäK, PÄA ja PPA</a:t>
          </a:r>
          <a:endParaRPr lang="et-EE">
            <a:effectLst/>
          </a:endParaRPr>
        </a:p>
        <a:p>
          <a:r>
            <a:rPr lang="et-EE" sz="1100" baseline="0">
              <a:solidFill>
                <a:schemeClr val="dk1"/>
              </a:solidFill>
              <a:effectLst/>
              <a:latin typeface="+mn-lt"/>
              <a:ea typeface="+mn-ea"/>
              <a:cs typeface="+mn-cs"/>
            </a:rPr>
            <a:t>			muud toetused (konto 45, 450, vt täpsemalt toetuste töölehelt)</a:t>
          </a:r>
          <a:endParaRPr lang="et-EE">
            <a:effectLst/>
          </a:endParaRPr>
        </a:p>
        <a:p>
          <a:r>
            <a:rPr lang="et-EE" sz="1100" baseline="0">
              <a:solidFill>
                <a:schemeClr val="dk1"/>
              </a:solidFill>
              <a:effectLst/>
              <a:latin typeface="+mn-lt"/>
              <a:ea typeface="+mn-ea"/>
              <a:cs typeface="+mn-cs"/>
            </a:rPr>
            <a:t>			majandamiskulud (konto 55, vt täpsemalt majandamiskulude töölehelt)</a:t>
          </a:r>
          <a:endParaRPr lang="et-EE">
            <a:effectLst/>
          </a:endParaRPr>
        </a:p>
        <a:p>
          <a:r>
            <a:rPr lang="et-EE" sz="1100">
              <a:solidFill>
                <a:schemeClr val="dk1"/>
              </a:solidFill>
              <a:effectLst/>
              <a:latin typeface="+mn-lt"/>
              <a:ea typeface="+mn-ea"/>
              <a:cs typeface="+mn-cs"/>
            </a:rPr>
            <a:t>			</a:t>
          </a:r>
          <a:r>
            <a:rPr lang="et-EE" sz="1100" baseline="0">
              <a:solidFill>
                <a:schemeClr val="dk1"/>
              </a:solidFill>
              <a:effectLst/>
              <a:latin typeface="+mn-lt"/>
              <a:ea typeface="+mn-ea"/>
              <a:cs typeface="+mn-cs"/>
            </a:rPr>
            <a:t>palgafond koalitsiooni aruteludes räägitud sihtgruppides (konto 50, vt täpsemalt tööjõukulude töölehelt)</a:t>
          </a:r>
        </a:p>
        <a:p>
          <a:r>
            <a:rPr lang="et-EE" sz="1100" baseline="0">
              <a:solidFill>
                <a:schemeClr val="dk1"/>
              </a:solidFill>
              <a:effectLst/>
              <a:latin typeface="+mn-lt"/>
              <a:ea typeface="+mn-ea"/>
              <a:cs typeface="+mn-cs"/>
            </a:rPr>
            <a:t>		</a:t>
          </a:r>
          <a:r>
            <a:rPr lang="et-EE" sz="1100" baseline="0">
              <a:solidFill>
                <a:sysClr val="windowText" lastClr="000000"/>
              </a:solidFill>
              <a:effectLst/>
              <a:latin typeface="+mn-lt"/>
              <a:ea typeface="+mn-ea"/>
              <a:cs typeface="+mn-cs"/>
            </a:rPr>
            <a:t>- SKA rakenduskõrghariduse õpetajate palgafond (konto 50, vt täpsemalt tööjõukulude töölehelt)</a:t>
          </a:r>
          <a:endParaRPr lang="et-EE">
            <a:solidFill>
              <a:sysClr val="windowText" lastClr="000000"/>
            </a:solidFill>
            <a:effectLst/>
          </a:endParaRPr>
        </a:p>
        <a:p>
          <a:endParaRPr lang="et-EE" sz="1100" baseline="0">
            <a:solidFill>
              <a:schemeClr val="dk1"/>
            </a:solidFill>
            <a:effectLst/>
            <a:latin typeface="+mn-lt"/>
            <a:ea typeface="+mn-ea"/>
            <a:cs typeface="+mn-cs"/>
          </a:endParaRPr>
        </a:p>
        <a:p>
          <a:endParaRPr lang="et-EE" sz="1100"/>
        </a:p>
      </xdr:txBody>
    </xdr:sp>
    <xdr:clientData/>
  </xdr:twoCellAnchor>
  <xdr:twoCellAnchor>
    <xdr:from>
      <xdr:col>0</xdr:col>
      <xdr:colOff>307731</xdr:colOff>
      <xdr:row>3</xdr:row>
      <xdr:rowOff>171450</xdr:rowOff>
    </xdr:from>
    <xdr:to>
      <xdr:col>7</xdr:col>
      <xdr:colOff>278423</xdr:colOff>
      <xdr:row>51</xdr:row>
      <xdr:rowOff>139211</xdr:rowOff>
    </xdr:to>
    <xdr:sp macro="" textlink="">
      <xdr:nvSpPr>
        <xdr:cNvPr id="3" name="TextBox 2">
          <a:extLst>
            <a:ext uri="{FF2B5EF4-FFF2-40B4-BE49-F238E27FC236}">
              <a16:creationId xmlns:a16="http://schemas.microsoft.com/office/drawing/2014/main" id="{175054FA-2754-D72E-2E89-EC62DA3C88AB}"/>
            </a:ext>
          </a:extLst>
        </xdr:cNvPr>
        <xdr:cNvSpPr txBox="1"/>
      </xdr:nvSpPr>
      <xdr:spPr>
        <a:xfrm>
          <a:off x="307731" y="723900"/>
          <a:ext cx="4237892" cy="880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a:t>Tabeli loogika</a:t>
          </a:r>
        </a:p>
        <a:p>
          <a:endParaRPr lang="et-EE" sz="1100" i="1" baseline="0"/>
        </a:p>
        <a:p>
          <a:r>
            <a:rPr lang="et-EE" sz="1100" b="1" i="1" baseline="0"/>
            <a:t>Kärpe koond</a:t>
          </a:r>
        </a:p>
        <a:p>
          <a:r>
            <a:rPr lang="et-EE" sz="1100" i="0" baseline="0"/>
            <a:t>töölehel on </a:t>
          </a:r>
          <a:r>
            <a:rPr lang="et-EE" sz="1100" b="1" i="0" baseline="0"/>
            <a:t>valitsemisalade koond kogu kärbetest</a:t>
          </a:r>
          <a:r>
            <a:rPr lang="et-EE" sz="1100" i="0" baseline="0"/>
            <a:t>, sh rahastamiskavast andmed, mis on kärpimise aluseks. Sellelt lehelt </a:t>
          </a:r>
          <a:r>
            <a:rPr lang="et-EE" sz="1100" b="1" i="0" baseline="0"/>
            <a:t>saab</a:t>
          </a:r>
          <a:r>
            <a:rPr lang="et-EE" sz="1100" i="0" baseline="0"/>
            <a:t> valitsemisala </a:t>
          </a:r>
          <a:r>
            <a:rPr lang="et-EE" sz="1100" b="1" i="0" baseline="0"/>
            <a:t>kätte kogusumma</a:t>
          </a:r>
          <a:r>
            <a:rPr lang="et-EE" sz="1100" i="0" baseline="0"/>
            <a:t>, mille ulatuses on vaja eelarvet vähendada. </a:t>
          </a:r>
        </a:p>
        <a:p>
          <a:r>
            <a:rPr lang="et-EE" sz="1100" i="0" baseline="0"/>
            <a:t>Alusandmed on pivotiga RES rahastamiskava pealt võetud.</a:t>
          </a:r>
        </a:p>
        <a:p>
          <a:r>
            <a:rPr lang="et-EE" sz="1100" i="0" baseline="0"/>
            <a:t>Kärpe summa on põhistsenaariumis arvutatud nende pealt. </a:t>
          </a:r>
          <a:r>
            <a:rPr lang="et-EE" sz="1100" b="1" i="0" baseline="0"/>
            <a:t>Erisuste</a:t>
          </a:r>
          <a:r>
            <a:rPr lang="et-EE" sz="1100" i="0" baseline="0"/>
            <a:t> korral on </a:t>
          </a:r>
          <a:r>
            <a:rPr lang="et-EE" sz="1100" b="1" i="0" baseline="0"/>
            <a:t>valemid seotud järgnevate töölehtega</a:t>
          </a:r>
          <a:r>
            <a:rPr lang="et-EE" sz="1100" i="0" baseline="0"/>
            <a:t>, et oleks võimalik aru saada, kuidas summa kujunes. Erisustega valitsemisalade kärpesummad on tehtud siniseks, et need oleksid kergemini eristatavad. Infoks on erisustega valitsemisalade kohta tehtud arvutused (hallis kirjas) kärpe põhistsenaariumiga võrdluses (millises summas on erisus toonud kaasa kärpe vähenemise).</a:t>
          </a:r>
        </a:p>
        <a:p>
          <a:endParaRPr lang="et-EE" sz="1100" i="0" baseline="0"/>
        </a:p>
        <a:p>
          <a:r>
            <a:rPr lang="et-EE" sz="1100" b="1" i="1" baseline="0"/>
            <a:t>Muud toetused, sh inv toetus</a:t>
          </a:r>
        </a:p>
        <a:p>
          <a:pPr marL="0" marR="0" lvl="0" indent="0" defTabSz="914400" eaLnBrk="1" fontAlgn="auto" latinLnBrk="0" hangingPunct="1">
            <a:lnSpc>
              <a:spcPct val="100000"/>
            </a:lnSpc>
            <a:spcBef>
              <a:spcPts val="0"/>
            </a:spcBef>
            <a:spcAft>
              <a:spcPts val="0"/>
            </a:spcAft>
            <a:buClrTx/>
            <a:buSzTx/>
            <a:buFontTx/>
            <a:buNone/>
            <a:tabLst/>
            <a:defRPr/>
          </a:pPr>
          <a:r>
            <a:rPr lang="et-EE" sz="1100" i="0" baseline="0"/>
            <a:t>töölehel on </a:t>
          </a:r>
          <a:r>
            <a:rPr lang="et-EE" sz="1100" b="1" i="0" baseline="0"/>
            <a:t>valitsemisalade koond kärbetest muudes toetustes </a:t>
          </a:r>
          <a:r>
            <a:rPr lang="et-EE" sz="1100" i="0" baseline="0"/>
            <a:t>(konto 45, 450). Üdine tabeli loogika kattub eelmise töölehega. Lisaks on </a:t>
          </a:r>
          <a:r>
            <a:rPr lang="et-EE" sz="1100" b="1" i="0" baseline="0"/>
            <a:t>eraldi tabelis välja toodud erandid</a:t>
          </a:r>
          <a:r>
            <a:rPr lang="et-EE" sz="1100" i="0" baseline="0"/>
            <a:t>, mis kajastuvad ka toetuste kärpearvestustes. St tegu on informatiivsete andmetega. Toetuste töölehel on alusandmetena kasutatud  RMile esitatud rahastamiskava </a:t>
          </a:r>
          <a:r>
            <a:rPr lang="et-EE" sz="1100" i="0" baseline="0">
              <a:solidFill>
                <a:sysClr val="windowText" lastClr="000000"/>
              </a:solidFill>
            </a:rPr>
            <a:t>ja HTMi esitatud andmeid erisuste väljaarvamiseks.</a:t>
          </a:r>
        </a:p>
        <a:p>
          <a:pPr marL="0" marR="0" lvl="0" indent="0" defTabSz="914400" eaLnBrk="1" fontAlgn="auto" latinLnBrk="0" hangingPunct="1">
            <a:lnSpc>
              <a:spcPct val="100000"/>
            </a:lnSpc>
            <a:spcBef>
              <a:spcPts val="0"/>
            </a:spcBef>
            <a:spcAft>
              <a:spcPts val="0"/>
            </a:spcAft>
            <a:buClrTx/>
            <a:buSzTx/>
            <a:buFontTx/>
            <a:buNone/>
            <a:tabLst/>
            <a:defRPr/>
          </a:pPr>
          <a:r>
            <a:rPr lang="et-EE" sz="1100" i="0" baseline="0">
              <a:solidFill>
                <a:sysClr val="windowText" lastClr="000000"/>
              </a:solidFill>
              <a:effectLst/>
              <a:latin typeface="+mn-lt"/>
              <a:ea typeface="+mn-ea"/>
              <a:cs typeface="+mn-cs"/>
            </a:rPr>
            <a:t>Lisaks on tehtud täiendused liikmemaksude välja arvamiseks kärpealusandmetest nendel valitsemisaladel, kelle esitatud finantsplaanist ei ole need eristatavad.</a:t>
          </a:r>
          <a:endParaRPr lang="et-EE">
            <a:solidFill>
              <a:sysClr val="windowText" lastClr="000000"/>
            </a:solidFill>
            <a:effectLst/>
          </a:endParaRPr>
        </a:p>
        <a:p>
          <a:endParaRPr lang="et-EE" sz="1100" i="0" baseline="0"/>
        </a:p>
        <a:p>
          <a:endParaRPr lang="et-EE" sz="1100" i="0" baseline="0"/>
        </a:p>
        <a:p>
          <a:r>
            <a:rPr lang="et-EE" sz="1100" b="1" i="1" baseline="0">
              <a:solidFill>
                <a:schemeClr val="dk1"/>
              </a:solidFill>
              <a:effectLst/>
              <a:latin typeface="+mn-lt"/>
              <a:ea typeface="+mn-ea"/>
              <a:cs typeface="+mn-cs"/>
            </a:rPr>
            <a:t>Tööjõukulud</a:t>
          </a:r>
          <a:endParaRPr lang="et-EE">
            <a:effectLst/>
          </a:endParaRPr>
        </a:p>
        <a:p>
          <a:r>
            <a:rPr lang="et-EE" sz="1100" i="0" baseline="0">
              <a:solidFill>
                <a:schemeClr val="dk1"/>
              </a:solidFill>
              <a:effectLst/>
              <a:latin typeface="+mn-lt"/>
              <a:ea typeface="+mn-ea"/>
              <a:cs typeface="+mn-cs"/>
            </a:rPr>
            <a:t>töölehel on </a:t>
          </a:r>
          <a:r>
            <a:rPr lang="et-EE" sz="1100" b="1" i="0" baseline="0">
              <a:solidFill>
                <a:schemeClr val="dk1"/>
              </a:solidFill>
              <a:effectLst/>
              <a:latin typeface="+mn-lt"/>
              <a:ea typeface="+mn-ea"/>
              <a:cs typeface="+mn-cs"/>
            </a:rPr>
            <a:t>valitsemisalade koond kärbetest tööjõukuludes</a:t>
          </a:r>
          <a:r>
            <a:rPr lang="et-EE" sz="1100" i="0" baseline="0">
              <a:solidFill>
                <a:schemeClr val="dk1"/>
              </a:solidFill>
              <a:effectLst/>
              <a:latin typeface="+mn-lt"/>
              <a:ea typeface="+mn-ea"/>
              <a:cs typeface="+mn-cs"/>
            </a:rPr>
            <a:t>(konto 50). Üdine tabeli loogika kattub eelmise töölehega. Lisaks on </a:t>
          </a:r>
          <a:r>
            <a:rPr lang="et-EE" sz="1100" b="1" i="0" baseline="0">
              <a:solidFill>
                <a:schemeClr val="dk1"/>
              </a:solidFill>
              <a:effectLst/>
              <a:latin typeface="+mn-lt"/>
              <a:ea typeface="+mn-ea"/>
              <a:cs typeface="+mn-cs"/>
            </a:rPr>
            <a:t>eraldi tabelis välja toodud erandid</a:t>
          </a:r>
          <a:r>
            <a:rPr lang="et-EE" sz="1100" i="0" baseline="0">
              <a:solidFill>
                <a:schemeClr val="dk1"/>
              </a:solidFill>
              <a:effectLst/>
              <a:latin typeface="+mn-lt"/>
              <a:ea typeface="+mn-ea"/>
              <a:cs typeface="+mn-cs"/>
            </a:rPr>
            <a:t>, mis kajastuvad ka tööjõukulude kärpearvestustes. St tegu on informatiivsete andmetega. Tööjõukuludes on </a:t>
          </a:r>
          <a:r>
            <a:rPr lang="et-EE" sz="1100" b="1" i="0" baseline="0">
              <a:solidFill>
                <a:schemeClr val="dk1"/>
              </a:solidFill>
              <a:effectLst/>
              <a:latin typeface="+mn-lt"/>
              <a:ea typeface="+mn-ea"/>
              <a:cs typeface="+mn-cs"/>
            </a:rPr>
            <a:t>erandid välja arvutatud ametigruppida alusel</a:t>
          </a:r>
          <a:r>
            <a:rPr lang="et-EE" sz="1100" i="0" baseline="0">
              <a:solidFill>
                <a:schemeClr val="dk1"/>
              </a:solidFill>
              <a:effectLst/>
              <a:latin typeface="+mn-lt"/>
              <a:ea typeface="+mn-ea"/>
              <a:cs typeface="+mn-cs"/>
            </a:rPr>
            <a:t>, st lisaks RMile esitatud rahastamiskavale on </a:t>
          </a:r>
          <a:r>
            <a:rPr lang="et-EE" sz="1100" b="1" i="0" baseline="0">
              <a:solidFill>
                <a:schemeClr val="dk1"/>
              </a:solidFill>
              <a:effectLst/>
              <a:latin typeface="+mn-lt"/>
              <a:ea typeface="+mn-ea"/>
              <a:cs typeface="+mn-cs"/>
            </a:rPr>
            <a:t>kasutatud RM riigihalduse osakonna antud sisendeid 2023. aasta tegelikust palgafondist</a:t>
          </a:r>
          <a:r>
            <a:rPr lang="et-EE" sz="1100" i="0" baseline="0">
              <a:solidFill>
                <a:schemeClr val="dk1"/>
              </a:solidFill>
              <a:effectLst/>
              <a:latin typeface="+mn-lt"/>
              <a:ea typeface="+mn-ea"/>
              <a:cs typeface="+mn-cs"/>
            </a:rPr>
            <a:t>, mille alusel on arvestatud erandite sihtgruppide suhe asutuste palgafondi (vt täpsemalt tabelist 1). Saadud osakaal on ümardatud üles kümnendikuni, va HTM, kus on osakaalud võetud 2024 esitatud korralisest palgafondi sisendtabelist. Saadud osakaalude võrra on vähendatud sihtgrupi asutuste tööjõukulude mahtu, mis üksiti vähendab ka kärbitavat eelarvet (vt tabelist 2).</a:t>
          </a:r>
        </a:p>
        <a:p>
          <a:endParaRPr lang="et-EE" sz="1100" i="0" baseline="0">
            <a:solidFill>
              <a:schemeClr val="dk1"/>
            </a:solidFill>
            <a:effectLst/>
            <a:latin typeface="+mn-lt"/>
            <a:ea typeface="+mn-ea"/>
            <a:cs typeface="+mn-cs"/>
          </a:endParaRPr>
        </a:p>
        <a:p>
          <a:r>
            <a:rPr lang="et-EE" sz="1100" b="1" i="1" baseline="0">
              <a:solidFill>
                <a:schemeClr val="dk1"/>
              </a:solidFill>
              <a:effectLst/>
              <a:latin typeface="+mn-lt"/>
              <a:ea typeface="+mn-ea"/>
              <a:cs typeface="+mn-cs"/>
            </a:rPr>
            <a:t>Majandamiskulud</a:t>
          </a:r>
          <a:endParaRPr lang="et-EE">
            <a:effectLst/>
          </a:endParaRPr>
        </a:p>
        <a:p>
          <a:r>
            <a:rPr lang="et-EE" sz="1100" i="0" baseline="0">
              <a:solidFill>
                <a:schemeClr val="dk1"/>
              </a:solidFill>
              <a:effectLst/>
              <a:latin typeface="+mn-lt"/>
              <a:ea typeface="+mn-ea"/>
              <a:cs typeface="+mn-cs"/>
            </a:rPr>
            <a:t>töölehel on </a:t>
          </a:r>
          <a:r>
            <a:rPr lang="et-EE" sz="1100" b="1" i="0" baseline="0">
              <a:solidFill>
                <a:schemeClr val="dk1"/>
              </a:solidFill>
              <a:effectLst/>
              <a:latin typeface="+mn-lt"/>
              <a:ea typeface="+mn-ea"/>
              <a:cs typeface="+mn-cs"/>
            </a:rPr>
            <a:t>valitsemisalade koond kärbetest majandamiskulud </a:t>
          </a:r>
          <a:r>
            <a:rPr lang="et-EE" sz="1100" i="0" baseline="0">
              <a:solidFill>
                <a:schemeClr val="dk1"/>
              </a:solidFill>
              <a:effectLst/>
              <a:latin typeface="+mn-lt"/>
              <a:ea typeface="+mn-ea"/>
              <a:cs typeface="+mn-cs"/>
            </a:rPr>
            <a:t>(konto 55). Üdine tabeli loogika kattub eelmise töölehega. Lisaks on </a:t>
          </a:r>
          <a:r>
            <a:rPr lang="et-EE" sz="1100" b="1" i="0" baseline="0">
              <a:solidFill>
                <a:schemeClr val="dk1"/>
              </a:solidFill>
              <a:effectLst/>
              <a:latin typeface="+mn-lt"/>
              <a:ea typeface="+mn-ea"/>
              <a:cs typeface="+mn-cs"/>
            </a:rPr>
            <a:t>eraldi tabelis välja toodud erandid</a:t>
          </a:r>
          <a:r>
            <a:rPr lang="et-EE" sz="1100" i="0" baseline="0">
              <a:solidFill>
                <a:schemeClr val="dk1"/>
              </a:solidFill>
              <a:effectLst/>
              <a:latin typeface="+mn-lt"/>
              <a:ea typeface="+mn-ea"/>
              <a:cs typeface="+mn-cs"/>
            </a:rPr>
            <a:t>, mis kajastuvad ka majandamiskulude kärpearvestustes. St tegu on informatiivsete andmetega. Majandamiskulude töölehel on alusandmetena kasutatud vaid RMile esitatud rahastamiskava.</a:t>
          </a:r>
          <a:endParaRPr lang="et-EE">
            <a:effectLst/>
          </a:endParaRPr>
        </a:p>
        <a:p>
          <a:endParaRPr lang="et-EE" sz="1100" i="0"/>
        </a:p>
        <a:p>
          <a:pPr marL="0" marR="0" lvl="0" indent="0" defTabSz="914400" eaLnBrk="1" fontAlgn="auto" latinLnBrk="0" hangingPunct="1">
            <a:lnSpc>
              <a:spcPct val="100000"/>
            </a:lnSpc>
            <a:spcBef>
              <a:spcPts val="0"/>
            </a:spcBef>
            <a:spcAft>
              <a:spcPts val="0"/>
            </a:spcAft>
            <a:buClrTx/>
            <a:buSzTx/>
            <a:buFontTx/>
            <a:buNone/>
            <a:tabLst/>
            <a:defRPr/>
          </a:pPr>
          <a:r>
            <a:rPr lang="et-EE" sz="1100">
              <a:solidFill>
                <a:schemeClr val="dk1"/>
              </a:solidFill>
              <a:effectLst/>
              <a:latin typeface="+mn-lt"/>
              <a:ea typeface="+mn-ea"/>
              <a:cs typeface="+mn-cs"/>
            </a:rPr>
            <a:t>Tabeli</a:t>
          </a:r>
          <a:r>
            <a:rPr lang="et-EE" sz="1100" baseline="0">
              <a:solidFill>
                <a:schemeClr val="dk1"/>
              </a:solidFill>
              <a:effectLst/>
              <a:latin typeface="+mn-lt"/>
              <a:ea typeface="+mn-ea"/>
              <a:cs typeface="+mn-cs"/>
            </a:rPr>
            <a:t> </a:t>
          </a:r>
          <a:r>
            <a:rPr lang="et-EE" sz="1100" b="1" baseline="0">
              <a:solidFill>
                <a:schemeClr val="dk1"/>
              </a:solidFill>
              <a:effectLst/>
              <a:latin typeface="+mn-lt"/>
              <a:ea typeface="+mn-ea"/>
              <a:cs typeface="+mn-cs"/>
            </a:rPr>
            <a:t>alusandmed on võetud 12.08.2024 FPOle edastatud aruandest </a:t>
          </a:r>
          <a:r>
            <a:rPr lang="et-EE" sz="1100" baseline="0">
              <a:solidFill>
                <a:schemeClr val="dk1"/>
              </a:solidFill>
              <a:effectLst/>
              <a:latin typeface="+mn-lt"/>
              <a:ea typeface="+mn-ea"/>
              <a:cs typeface="+mn-cs"/>
            </a:rPr>
            <a:t>(RES 2025-2028 rahastamiskava KAIS/REIS). Vt täpsemalt töölehelt </a:t>
          </a:r>
          <a:r>
            <a:rPr lang="et-EE" sz="1100" i="1" baseline="0">
              <a:solidFill>
                <a:schemeClr val="dk1"/>
              </a:solidFill>
              <a:effectLst/>
              <a:latin typeface="+mn-lt"/>
              <a:ea typeface="+mn-ea"/>
              <a:cs typeface="+mn-cs"/>
            </a:rPr>
            <a:t>FPOle saadetud 120824. Alusandmed (koopia FPOle sa...) </a:t>
          </a:r>
          <a:r>
            <a:rPr lang="et-EE" sz="1100" i="0" baseline="0">
              <a:solidFill>
                <a:schemeClr val="dk1"/>
              </a:solidFill>
              <a:effectLst/>
              <a:latin typeface="+mn-lt"/>
              <a:ea typeface="+mn-ea"/>
              <a:cs typeface="+mn-cs"/>
            </a:rPr>
            <a:t>tööleht on tehtud eelmise andmete pealt paremini töödeldavaks tabeliks.</a:t>
          </a:r>
          <a:endParaRPr lang="et-EE">
            <a:effectLst/>
          </a:endParaRPr>
        </a:p>
        <a:p>
          <a:endParaRPr lang="et-EE" sz="1100" i="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xdr:colOff>
      <xdr:row>0</xdr:row>
      <xdr:rowOff>114300</xdr:rowOff>
    </xdr:from>
    <xdr:to>
      <xdr:col>11</xdr:col>
      <xdr:colOff>295274</xdr:colOff>
      <xdr:row>3</xdr:row>
      <xdr:rowOff>114300</xdr:rowOff>
    </xdr:to>
    <xdr:sp macro="" textlink="">
      <xdr:nvSpPr>
        <xdr:cNvPr id="2" name="TextBox 1">
          <a:extLst>
            <a:ext uri="{FF2B5EF4-FFF2-40B4-BE49-F238E27FC236}">
              <a16:creationId xmlns:a16="http://schemas.microsoft.com/office/drawing/2014/main" id="{24BA58BA-03C4-458E-935F-0476F26F28DC}"/>
            </a:ext>
          </a:extLst>
        </xdr:cNvPr>
        <xdr:cNvSpPr txBox="1"/>
      </xdr:nvSpPr>
      <xdr:spPr>
        <a:xfrm>
          <a:off x="4930774" y="114300"/>
          <a:ext cx="529907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a:t>KOONDÜLEVAADE valitsemisala kärpe</a:t>
          </a:r>
          <a:r>
            <a:rPr lang="et-EE" sz="1100" baseline="0"/>
            <a:t> alusandmetest ja kärpesummast. Detailsemalt vaata eraldi töölehtedelt jaotumist majandusliku sisu alusel</a:t>
          </a:r>
          <a:endParaRPr lang="et-EE" sz="1100"/>
        </a:p>
      </xdr:txBody>
    </xdr:sp>
    <xdr:clientData/>
  </xdr:twoCellAnchor>
</xdr:wsDr>
</file>

<file path=xl/persons/person.xml><?xml version="1.0" encoding="utf-8"?>
<personList xmlns="http://schemas.microsoft.com/office/spreadsheetml/2018/threadedcomments" xmlns:x="http://schemas.openxmlformats.org/spreadsheetml/2006/main">
  <person displayName="Regina Vällik" id="{58A9B213-BA83-4868-A597-7D07AE485DFD}" userId="S-1-5-21-2009196460-3307222142-1538888278-10806" providerId="AD"/>
  <person displayName="Regina Vällik" id="{B9B99681-1798-456F-A6A7-FA464A08B062}" userId="S::Regina.Vallik@fin.ee::5b5a3f42-6e88-47f6-a870-10b2ec65be2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gina Vällik" refreshedDate="45516.761755439817" createdVersion="8" refreshedVersion="8" minRefreshableVersion="3" recordCount="5588" xr:uid="{65FC0D1A-C02F-4B77-9D41-53D8B0FD138F}">
  <cacheSource type="worksheet">
    <worksheetSource name="Tabel1"/>
  </cacheSource>
  <cacheFields count="16">
    <cacheField name="Valitsemisala" numFmtId="0">
      <sharedItems count="19">
        <s v="Riigikogu"/>
        <s v="Vabariigi Presidendi Kantselei"/>
        <s v="Riigikontroll"/>
        <s v="Õiguskantsleri Kantselei"/>
        <s v="Riigikohus"/>
        <s v="Riigikantselei"/>
        <s v="Haridus- ja Teadusministeerium"/>
        <s v="Justiitsministeerium"/>
        <s v="Kaitseministeerium"/>
        <s v="Kliimaministeerium"/>
        <s v="Kultuuriministeerium"/>
        <s v="Majandus- ja Kommunikatsiooniministeerium"/>
        <s v="Regionaal- ja Põllumajandusministeerium"/>
        <s v="Rahandusministeerium"/>
        <s v="Siseministeerium"/>
        <s v="Vabariigi Valitsus"/>
        <s v="Riigiülesed"/>
        <s v="Sotsiaalministeerium"/>
        <s v="Välisministeerium"/>
      </sharedItems>
    </cacheField>
    <cacheField name="Asutus" numFmtId="0">
      <sharedItems count="89">
        <s v="Riigikogu"/>
        <s v="Erakondade Rahastamise Järelevalve Komisjon"/>
        <s v="Vabariigi Presidendi Kantselei"/>
        <s v="Riigikontroll"/>
        <s v="Õiguskantsleri Kantselei"/>
        <s v="Riigikohus"/>
        <s v="Riigikantselei"/>
        <s v="Haridus- ja Teadusministeerium"/>
        <s v="Riigi kutseõppeasutused (grupp)"/>
        <s v="Riigi rakenduskõrgkoolid (grupp)"/>
        <s v="Riigi üldhariduskoolid(grupp)"/>
        <s v="Eesti Keele Instituut"/>
        <s v="Eesti Kirjandusmuuseum"/>
        <s v="Keeleinspektsioon"/>
        <s v="Haridus- ja Noorteamet"/>
        <s v="Rahvusarhiiv"/>
        <s v="Astangu Kutserehabilitatsiooni Keskus"/>
        <s v="Justiitsministeerium"/>
        <s v="Prokuratuur"/>
        <s v="Eesti Kohtuekspertiisi Instituut"/>
        <s v="Registrite ja Infosüsteemide Keskus"/>
        <s v="Kohtud (grupp)"/>
        <s v="Tallinna Ringkonnakohus"/>
        <s v="Harju Maakohus"/>
        <s v="Tallinna Halduskohus"/>
        <s v="Viru Maakohus"/>
        <s v="Tartu Ringkonnakohus"/>
        <s v="Tartu Maakohus"/>
        <s v="Tartu Halduskohus"/>
        <s v="Pärnu Maakohus"/>
        <s v="Vanglad (grupp)"/>
        <s v="Viru Vangla"/>
        <s v="Tartu Vangla"/>
        <s v="Tallinna Vangla"/>
        <s v="Andmekaitse Inspektsioon"/>
        <s v="Patendiamet"/>
        <s v="Konkurentsiamet"/>
        <s v="Kaitseministeerium"/>
        <s v="Kliimaministeerium"/>
        <s v="Keskkonnaagentuur"/>
        <s v="Eesti Loodusmuuseum"/>
        <s v="Keskkonnaamet"/>
        <s v="Keskkonnaministeeriumi Infotehnoloogiakeskus"/>
        <s v="Transpordiamet"/>
        <s v="Eesti Geoloogiateenistus"/>
        <s v="Riigilaevastik"/>
        <s v="Kultuuriministeerium"/>
        <s v="Muinsuskaitseamet"/>
        <s v="Eesti Lastekirjanduse Keskus"/>
        <s v="Rahvakultuuri Keskus"/>
        <s v="Võru Instituut"/>
        <s v="Eesti Rahva Muuseum"/>
        <s v="Palamuse O Lutsu Kihelkonnakoolimuuseum"/>
        <s v="Viljandi Muuseum"/>
        <s v="Majandus- ja Kommunikatsiooniministeerium"/>
        <s v="Riigi Infosüsteemi Amet"/>
        <s v="Tarbijakaitse ja Tehnilise Järelevalve Amet"/>
        <s v="Riigi Info- ja Kommunikatsioonitehnoloogia Keskus"/>
        <s v="Tööinspektsioon"/>
        <s v="Riikliku Lepitaja Kantselei"/>
        <s v="Regionaal- ja Põllumajandusministeerium"/>
        <s v="Põllumajanduse Registrite ja Informatsiooni Amet"/>
        <s v="Põllumajandus- ja Toiduamet"/>
        <s v="Veterinaar- ja Toidulaboratoorium"/>
        <s v="Eesti Taimekasvatuse Instituut"/>
        <s v="Maa-Amet"/>
        <s v="Rahandusministeerium"/>
        <s v="Maksu- ja Tolliamet"/>
        <s v="Statistikaamet"/>
        <s v="Riigi Tugiteenuste Keskus"/>
        <s v="Rahandusministeeriumi Infotehnoloogiakeskus"/>
        <s v="Rahapesu Andmebüroo"/>
        <s v="Siseministeerium"/>
        <s v="Kaitsepolitseiamet"/>
        <s v="Päästeamet"/>
        <s v="Siseministeeriumi Infotehnoloogia- ja Arenduskeskus"/>
        <s v="Sisekaitseakadeemia"/>
        <s v="Politsei- ja Piirivalveamet"/>
        <s v="Häirekeskus"/>
        <s v="Vabariigi Valitsus"/>
        <s v="Riigiülesed"/>
        <s v="Sotsiaalministeerium"/>
        <s v="Ravimiamet"/>
        <s v="Sotsiaalkindlustusamet"/>
        <s v="Terviseamet"/>
        <s v="Tervise ja Heaolu Infosüsteemide Keskus"/>
        <s v="Tervise Arengu Instituut"/>
        <s v="Soolise Võrdõiguslikkuse ja Võrdse Kohtlemise Voliniku Kants"/>
        <s v="Välisministeerium"/>
      </sharedItems>
    </cacheField>
    <cacheField name="Funds center" numFmtId="0">
      <sharedItems/>
    </cacheField>
    <cacheField name="Konto" numFmtId="0">
      <sharedItems count="56">
        <s v="15"/>
        <s v="601002"/>
        <s v="41"/>
        <s v="50"/>
        <s v="55"/>
        <s v="61"/>
        <s v="450"/>
        <s v="452"/>
        <s v="601000"/>
        <s v="3229"/>
        <s v="359"/>
        <s v="320"/>
        <s v="322"/>
        <s v="650"/>
        <s v="1032"/>
        <s v="655"/>
        <s v="45"/>
        <s v="60"/>
        <s v="323"/>
        <s v="3888"/>
        <s v="358"/>
        <s v="3880"/>
        <s v="320010"/>
        <s v="320330"/>
        <s v="600"/>
        <s v="S381"/>
        <s v="150"/>
        <s v="1537"/>
        <s v="652"/>
        <s v="3825"/>
        <s v="3882"/>
        <s v="320020"/>
        <s v="3823"/>
        <s v="3827"/>
        <s v="208"/>
        <s v="S151"/>
        <s v="658"/>
        <s v="305"/>
        <s v="3000"/>
        <s v="3001"/>
        <s v="3025"/>
        <s v="3026"/>
        <s v="303000"/>
        <s v="303100"/>
        <s v="304000"/>
        <s v="3043"/>
        <s v="30201"/>
        <s v="30420"/>
        <s v="30421"/>
        <s v="30422"/>
        <s v="30423"/>
        <s v="30424"/>
        <s v="601005"/>
        <s v="320220"/>
        <s v="320740"/>
        <s v="601"/>
      </sharedItems>
    </cacheField>
    <cacheField name="Liik" numFmtId="0">
      <sharedItems count="19">
        <s v="20"/>
        <s v="10"/>
        <s v="60"/>
        <s v="44"/>
        <s v="40"/>
        <s v="41"/>
        <s v="32"/>
        <s v="43"/>
        <s v="59"/>
        <s v="58"/>
        <s v="45"/>
        <s v="55"/>
        <s v="56"/>
        <s v="52"/>
        <s v="57"/>
        <s v="50"/>
        <s v="53"/>
        <s v="54"/>
        <s v="51"/>
      </sharedItems>
    </cacheField>
    <cacheField name="Objekt" numFmtId="0">
      <sharedItems count="199">
        <s v="IN002000"/>
        <s v="INP10001"/>
        <s v="IN002007"/>
        <s v="-"/>
        <s v="SEP10002"/>
        <s v="SEP10006"/>
        <s v="SEP10007"/>
        <s v="SE000047"/>
        <s v="SEP10001"/>
        <s v="SE000003"/>
        <s v="IN001000"/>
        <s v="SEP20002"/>
        <s v="SE000026"/>
        <s v="SE000028"/>
        <s v="SEP30001"/>
        <s v="SEP40001"/>
        <s v="SEP50001"/>
        <s v="IN004000"/>
        <s v="IN005000"/>
        <s v="IN020254"/>
        <s v="IN000028"/>
        <s v="IN020018"/>
        <s v="SE020004"/>
        <s v="SE020001"/>
        <s v="SE000060"/>
        <s v="SE020005"/>
        <s v="SE000001"/>
        <s v="IN000035"/>
        <s v="IN003000"/>
        <s v="IN020064"/>
        <s v="IN020020"/>
        <s v="IN020270"/>
        <s v="SE020003"/>
        <s v="SE020007"/>
        <s v="SE030009"/>
        <s v="SE030002"/>
        <s v="SE030007"/>
        <s v="SE030003"/>
        <s v="SE030005"/>
        <s v="SE000031"/>
        <s v="SE030006"/>
        <s v="SE030001"/>
        <s v="SE000022"/>
        <s v="SE030004"/>
        <s v="IN041550"/>
        <s v="IN041551"/>
        <s v="IN041552"/>
        <s v="IN040009"/>
        <s v="IN004002"/>
        <s v="IN041553"/>
        <s v="IN004041"/>
        <s v="IN004035"/>
        <s v="IN044503"/>
        <s v="SE040001"/>
        <s v="SE040006"/>
        <s v="SE040007"/>
        <s v="SE040004"/>
        <s v="SE040005"/>
        <s v="SE040013"/>
        <s v="SE040003"/>
        <s v="SE040009"/>
        <s v="SE040014"/>
        <s v="SE040017"/>
        <s v="TP016001"/>
        <s v="SE040008"/>
        <s v="IN040008"/>
        <s v="IN004003"/>
        <s v="IN050051"/>
        <s v="SE000037"/>
        <s v="SE000035"/>
        <s v="VT000099"/>
        <s v="IN05A077"/>
        <s v="IN050102"/>
        <s v="IN050214"/>
        <s v="IN050215"/>
        <s v="IN050231"/>
        <s v="IN050232"/>
        <s v="IN050235"/>
        <s v="IN050241"/>
        <s v="IN050618"/>
        <s v="IN056114"/>
        <s v="IN056115"/>
        <s v="IN05A086"/>
        <s v="IN050085"/>
        <s v="IN050073"/>
        <s v="IN050084"/>
        <s v="IN050979"/>
        <s v="IN050976"/>
        <s v="IN050985"/>
        <s v="IN050986"/>
        <s v="IN050987"/>
        <s v="IN050974"/>
        <s v="IN050981"/>
        <s v="IN050982"/>
        <s v="IN050194"/>
        <s v="IN050442"/>
        <s v="IN050968"/>
        <s v="IN050969"/>
        <s v="IN050433"/>
        <s v="IN050978"/>
        <s v="IN050991"/>
        <s v="IN050992"/>
        <s v="SE05A003"/>
        <s v="IN050058"/>
        <s v="IN050098"/>
        <s v="IN05C001"/>
        <s v="IN050972"/>
        <s v="SE000044"/>
        <s v="SE060001"/>
        <s v="SE060002"/>
        <s v="SE060003"/>
        <s v="SE000015"/>
        <s v="IN06A001"/>
        <s v="IN06A003"/>
        <s v="IN06S009"/>
        <s v="IN06S014"/>
        <s v="IN06M002"/>
        <s v="IN06R025"/>
        <s v="IN06R051"/>
        <s v="SE070004"/>
        <s v="SE070014"/>
        <s v="SE070015"/>
        <s v="SE070026"/>
        <s v="SE070027"/>
        <s v="SE000013"/>
        <s v="IN005001"/>
        <s v="IN070091"/>
        <s v="IN070992"/>
        <s v="SE070036"/>
        <s v="IN080027"/>
        <s v="IN089306"/>
        <s v="IN089336"/>
        <s v="IN080008"/>
        <s v="SE080003"/>
        <s v="SE080002"/>
        <s v="SE000030"/>
        <s v="SE000005"/>
        <s v="SE000006"/>
        <s v="SE090001"/>
        <s v="SE000007"/>
        <s v="IN002060"/>
        <s v="SE100002"/>
        <s v="SE100001"/>
        <s v="SE100003"/>
        <s v="SE100027"/>
        <s v="IN002006"/>
        <s v="IN100106"/>
        <s v="IN101299"/>
        <s v="IN100108"/>
        <s v="IN004001"/>
        <s v="SE100005"/>
        <s v="SE100006"/>
        <s v="SE000070"/>
        <s v="SE000008"/>
        <s v="SE000024"/>
        <s v="SE000023"/>
        <s v="VR000000"/>
        <s v="OR000000"/>
        <s v="SR000000"/>
        <s v="SE000039"/>
        <s v="SE000038"/>
        <s v="SE000009"/>
        <s v="SE00RY01"/>
        <s v="SE110036"/>
        <s v="SE110038"/>
        <s v="SE000010"/>
        <s v="SE000011"/>
        <s v="IN110018"/>
        <s v="IN110017"/>
        <s v="SE000012"/>
        <s v="SE110001"/>
        <s v="SE110005"/>
        <s v="SE110008"/>
        <s v="SE110009"/>
        <s v="SE110010"/>
        <s v="SE110011"/>
        <s v="SE110012"/>
        <s v="SE110013"/>
        <s v="SE110016"/>
        <s v="SE110017"/>
        <s v="SE110028"/>
        <s v="SE110029"/>
        <s v="SE110030"/>
        <s v="SE110025"/>
        <s v="SE110033"/>
        <s v="SE110018"/>
        <s v="SE110019"/>
        <s v="SE110020"/>
        <s v="SE110021"/>
        <s v="SE110022"/>
        <s v="SE110023"/>
        <s v="SE110024"/>
        <s v="SE110034"/>
        <s v="SE110037"/>
        <s v="SE110031"/>
        <s v="SE110035"/>
        <s v="IN130120"/>
        <s v="SE130004"/>
        <s v="SE130002"/>
      </sharedItems>
    </cacheField>
    <cacheField name="Tehinu-partneri kood" numFmtId="0">
      <sharedItems/>
    </cacheField>
    <cacheField name="COFOG" numFmtId="0">
      <sharedItems/>
    </cacheField>
    <cacheField name="Selgituse nr" numFmtId="0">
      <sharedItems/>
    </cacheField>
    <cacheField name="Grant" numFmtId="0">
      <sharedItems/>
    </cacheField>
    <cacheField name="2025" numFmtId="3">
      <sharedItems containsString="0" containsBlank="1" containsNumber="1" containsInteger="1" minValue="-17112963" maxValue="5175000000"/>
    </cacheField>
    <cacheField name="2026" numFmtId="3">
      <sharedItems containsString="0" containsBlank="1" containsNumber="1" minValue="-11502963" maxValue="5420000000"/>
    </cacheField>
    <cacheField name="2027" numFmtId="3">
      <sharedItems containsString="0" containsBlank="1" containsNumber="1" minValue="-10806000" maxValue="5680000000"/>
    </cacheField>
    <cacheField name="2028" numFmtId="3">
      <sharedItems containsString="0" containsBlank="1" containsNumber="1" minValue="-10806000" maxValue="5980000000"/>
    </cacheField>
    <cacheField name="Selgitus" numFmtId="0">
      <sharedItems/>
    </cacheField>
    <cacheField name="Objektikoodi nimetus" numFmtId="0">
      <sharedItems count="195">
        <s v="IT investeeringud"/>
        <s v="Riigikogu hoonete renoveerimine"/>
        <s v="Riigi valimisteenistuse IT Investeering"/>
        <s v="Puudub"/>
        <s v="Riigikogu liikmete palgafond"/>
        <s v="Riigi valimisteenistus"/>
        <s v="Arenguseire Keskus"/>
        <s v="Riigi valimisteenistuse IT tegevuskulud"/>
        <s v="Valimistega seotud tegevused"/>
        <s v="Rahvusvahelised liikmemaksud"/>
        <s v="Inventar"/>
        <s v="Presidendi palgafond"/>
        <s v="Pensionieraldiste väljamaksed"/>
        <s v="Vahendid Riigi Kinnisvara Aktsiaseltsile"/>
        <s v="Riigikontrolöri palgafond"/>
        <s v="Õiguskantsleri palgafond"/>
        <s v="Kohtunike palgafond"/>
        <s v="Masinad ja seadmed"/>
        <s v="Muud investeeringud"/>
        <s v="Gümnaasiumivõrgu korrastamine"/>
        <s v="INV haridusasutustesse"/>
        <s v="Doktoranditoetuse sotsiaalmaks"/>
        <s v="Riiklikud preemiad"/>
        <s v="RRF"/>
        <s v="Huvitegevuse kontseptsiooni vahendid"/>
        <s v="Õppelaenu tagasimaksmise kulud"/>
        <s v="CO2 kvooditulust rahastatav investeering"/>
        <s v="Transpordivahendid"/>
        <s v="H. Elleri Tartu Muusikakooli õppekorpus"/>
        <s v="Tallinna Tehnikakõrgkooli kinnisvarainv"/>
        <s v="EE Lennuakadeemia kinnisvara"/>
        <s v="Õpetaja ja tugispetsialisti lähtetoetus"/>
        <s v="Tasemeeksamid, keeleõppekulu hüvitamine"/>
        <s v="KRAPSiga seotud töötasud"/>
        <s v="Advokatuuri õigusabi"/>
        <s v="Prokuröride palgafond"/>
        <s v="Kohtute kolmandate isikute kulud"/>
        <s v="Kohtutäiturite tasud"/>
        <s v="Kohtute postikulud"/>
        <s v="Sotsiaaltoetused vanglast vabanenutele"/>
        <s v="PA toiming riigilõiv Euroopa PA-le"/>
        <s v="Universaalse postiteenuse kulude hüvitis"/>
        <s v="Maa soetused"/>
        <s v="Hoonete ja rajatiste soetus ning renovee"/>
        <s v="Liitlaste taristu"/>
        <s v="Kaitseotstarbeline erivarustus"/>
        <s v="Lääne-Eesti meetme õhuseireseadmed"/>
        <s v="Lääne-Eesti meetme radari taristu"/>
        <s v="Taastuvenerg stat ülek vahend radarid"/>
        <s v="Masinad ja seadmed CO2 tuludest"/>
        <s v="Kaitseväe juurdepääsuteede renoveerimine"/>
        <s v="Hüvitis hukkumise või vigastuse korral"/>
        <s v="Asendusteen-laste eest makstav sots.maks"/>
        <s v="Asendusteen toet ja kutseal sõidukulu"/>
        <s v="Ajateenijate eest makstav sotsiaalmaks"/>
        <s v="Ajateenijate toetus"/>
        <s v="Riigikaitselised õppetoetused"/>
        <s v="Ajateenijate hüvitised"/>
        <s v="Liitlaste vastuvõtmisega seotud kulud"/>
        <s v="E-ITS auditid"/>
        <s v="Sotsiaalministeeriumi valitsemisala"/>
        <s v="Sihtotstarbeline toetus Kaitseliidule"/>
        <s v="Investeeringutoetus Kaitseliidule"/>
        <s v="Lääne-Eesti meetme tsiviilseadmed"/>
        <s v="Rail Baltic arendus"/>
        <s v="Fondide haldamine"/>
        <s v="CO2 kvooditulust rahastatavad projektid"/>
        <s v="Saadud muud välistoetused"/>
        <s v="Kodutoetus lasterik perede eluaseme par"/>
        <s v="Pärnu linnale ühenduste tagamine"/>
        <s v="Elamute kohtküte"/>
        <s v="Õhuseire arendamine"/>
        <s v="Kliimamõjudega kohan"/>
        <s v="Elupaigad ja elurikkus"/>
        <s v="Üleujutusriskide maand"/>
        <s v="Ringmajanduse korrald"/>
        <s v="Pärandmõjude likv"/>
        <s v="Jääkreostusobjektid"/>
        <s v="Järvede veerežiim"/>
        <s v="Kaugküttekatelde rek. j/v rajam, kütuse"/>
        <s v="Biomet. tootm., transpordisekt. Toetami"/>
        <s v="Taastuvenergia kasutuselevõtt"/>
        <s v="Korterelamute rekonstrueerimine"/>
        <s v="Raudtee elektrifitseerimine Tln-Tartu"/>
        <s v="Sadamate akvatooriumi kaitse"/>
        <s v="Jalgrattateed ja parklad"/>
        <s v="Mitmeliigilised ühistransp.sõlmed"/>
        <s v="Trammiliikluse arendamine Tallinnas"/>
        <s v="Tallinna Vanasadama trammiliini rajamin"/>
        <s v="Kõverate õgven. rdt. kap.rem Tapa-Narva."/>
        <s v="Kõverate õgven. rdt. kap.rem Tal-Tartu-Koidula."/>
        <s v="Veeteede süvendamine"/>
        <s v="Tuletornid"/>
        <s v="Transpordiameti hoonete renoveerimine"/>
        <s v="Maade soetamine"/>
        <s v="Riigimaanteede remondi koondprojekt"/>
        <s v="Sauga-Pärnu 2+2 realine tee"/>
        <s v="Libatse-Nurme 2+2 realine tee"/>
        <s v="E67 Päädeva-Konuvere teelõik MILMOB"/>
        <s v="Talvine navigatsioon"/>
        <s v="Arbavere puursüdamike hoidla"/>
        <s v="Rohuküla sadama kai taastamine"/>
        <s v="RIL hooned ja rajatised"/>
        <s v="Multifunktsionaalne töölaev"/>
        <s v="Loovisikute ja loomeliitude seadus"/>
        <s v="Rahvusooper Estonia"/>
        <s v="Eesti Rahvusringhääling"/>
        <s v="Rahvusraamatukogu"/>
        <s v="Hasartmängumaksust, aktsiisist KULKA-le"/>
        <s v="Eesti Rahvusraamatukogu hoone"/>
        <s v="Rahvusringhääling, hooned ja tehnika"/>
        <s v="Jõulumäe Tervisespordi Keskus SA"/>
        <s v="Tehvandi Spordikeskus SA"/>
        <s v="Muinsuskaitseamet, toetused mälestiste o"/>
        <s v="Lastekirjanduse Keskuse põhivara soetus"/>
        <s v="Eesti Rahva Muuseum"/>
        <s v="Ohutusjuurdluse keskus"/>
        <s v="Erijuhtudel riigi poolt makstav sot"/>
        <s v="Töötutoetus Töötukassale"/>
        <s v="Töövõimet, osal -võime sotsiaalmaks"/>
        <s v="Töövõimetoetus"/>
        <s v="Töötuskindlustusmakse"/>
        <s v="Suurinvestori investeeringutoetus"/>
        <s v="Uue põlvkonna lairibavõrkude arendamine"/>
        <s v="5G arendamine"/>
        <s v="Töövaidl komisj kaasistujate tasud"/>
        <s v="C.R.J.Talumuuseumi elamu-peahoone"/>
        <s v="Maaelu arengukava investeeringud"/>
        <s v="Kalanduse rakenduskava investeeringud"/>
        <s v="Laborite sisseseade"/>
        <s v="Maareformi seadusest tulenev peretoetus"/>
        <s v="Riigimaade maamaksu ja hooldamise kulud"/>
        <s v="Õigusabi, alusetu vabaduse võtm hüvitis"/>
        <s v="Arveldused, finantsvarad ja -kohustused"/>
        <s v="Reformimata maade maamaksukulud"/>
        <s v="Finantskulud"/>
        <s v="Maksumärgid"/>
        <s v="taaste- ja vastupidavusrahastu tehniline abi"/>
        <s v="IT Agentuuri hüvitised"/>
        <s v="Erakonnad"/>
        <s v="Pensionioote toetus"/>
        <s v="Isikut tõendavate dok. väljastamine"/>
        <s v="Sisekaitseakateemia Kase tn kompleks"/>
        <s v="Sisekaitseakadeemia ühiselamute rekonstrueerimine"/>
        <s v="Idapiiri ehitus"/>
        <s v="Õhusõidukite hooldus ja varuosad"/>
        <s v="Isikut tõendavate dok väljaandmine"/>
        <s v="Trahviteadete postikulu"/>
        <s v="Liikluskaamerate trahvitulu KOV-le"/>
        <s v="Tollimaks, Euroopa Liit"/>
        <s v="Toetusfond"/>
        <s v="Tasandusfond"/>
        <s v="Vabariigi Valitsuse reserv"/>
        <s v="Vabariigi Valitsuse omandireformi reservfond"/>
        <s v="Sihtotstarbeliste vahendite reserv"/>
        <s v="Tulumaks - kohaliku omavalitsuse üksustele"/>
        <s v="Muude eraldiste muutus"/>
        <s v="Edasiantavad maksud ja tasud KOV-dele"/>
        <s v="Üleriigiline kv kulude jaotamata kasv"/>
        <s v="KRAPS_iga seotud kulud"/>
        <s v="Partnerluse toetamine"/>
        <s v="Sotsiaalmaksust Tervisekassale"/>
        <s v="Kogumispension"/>
        <s v="Elu- ja teenuskohad"/>
        <s v="Tervisekeskused"/>
        <s v="Riikliku pensionikindlustuse vahendid"/>
        <s v="Seadusest tulenevate määradega seotud k"/>
        <s v="Sotsiaalteenused"/>
        <s v="Peretoetused"/>
        <s v="Vanemahüvitis"/>
        <s v="Puuetega inimeste sotsiaaltoetus"/>
        <s v="Kohustusliku kogumispensioni fond"/>
        <s v="Rahvapension ja pensionilisad"/>
        <s v="Erijuhtude sotsiaalmaks"/>
        <s v="Ajateenija lapse toetus"/>
        <s v="Olümpiavõitja toetus"/>
        <s v="Täiendav puhkusetasu"/>
        <s v="Kahjuhüvitised seoses tööõnnetustega"/>
        <s v="Represseeritute toetus"/>
        <s v="Avalike teenistujate pensionide suurendu"/>
        <s v="Üksi elava pensionäri toetus"/>
        <s v="Riigikontrolli pensionid"/>
        <s v="Õiguskantsleri ametipension"/>
        <s v="Riigikohtunike pensionid"/>
        <s v="Prokuröride pensionisuurendus"/>
        <s v="I ja II astme kohtunike pensionid"/>
        <s v="Kaitseväelaste pensionid"/>
        <s v="Politseinike ja piirivalve pensionid"/>
        <s v="Parlamendipensionid"/>
        <s v="Kogumispensionide väljamaksed"/>
        <s v="Varjupaigataotlejate toetus"/>
        <s v="Sotsiaaltoetuste maksmisega seot tasud"/>
        <s v="VM ja VE ruumide ehitusinvesteeringud"/>
        <s v="Abikaasatasu"/>
        <s v="Arengukoostöö ja humanitaarabi"/>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88">
  <r>
    <x v="0"/>
    <x v="0"/>
    <s v="EA10"/>
    <x v="0"/>
    <x v="0"/>
    <x v="0"/>
    <s v="AAD_NONE"/>
    <s v="01110"/>
    <s v="1"/>
    <s v="-"/>
    <n v="138560"/>
    <n v="138560"/>
    <n v="138560"/>
    <n v="138560"/>
    <s v=""/>
    <x v="0"/>
  </r>
  <r>
    <x v="0"/>
    <x v="0"/>
    <s v="EA10"/>
    <x v="0"/>
    <x v="0"/>
    <x v="0"/>
    <s v="AAD_NONE"/>
    <s v="01110"/>
    <s v="2"/>
    <s v="-"/>
    <n v="144620"/>
    <n v="144620"/>
    <n v="144620"/>
    <n v="144620"/>
    <s v=""/>
    <x v="0"/>
  </r>
  <r>
    <x v="0"/>
    <x v="0"/>
    <s v="EA10"/>
    <x v="0"/>
    <x v="0"/>
    <x v="1"/>
    <s v="AAD_NONE"/>
    <s v="01110"/>
    <s v="1"/>
    <s v="-"/>
    <n v="2037930"/>
    <n v="1028000"/>
    <n v="790000"/>
    <m/>
    <s v=""/>
    <x v="1"/>
  </r>
  <r>
    <x v="0"/>
    <x v="0"/>
    <s v="EA10"/>
    <x v="0"/>
    <x v="0"/>
    <x v="2"/>
    <s v="AAD_NONE"/>
    <s v="01110"/>
    <s v="1"/>
    <s v="-"/>
    <n v="1720000"/>
    <n v="1720000"/>
    <n v="1720000"/>
    <n v="1720000"/>
    <s v=""/>
    <x v="2"/>
  </r>
  <r>
    <x v="0"/>
    <x v="0"/>
    <s v="EA10"/>
    <x v="1"/>
    <x v="1"/>
    <x v="3"/>
    <s v="AAD_NONE"/>
    <s v="01110"/>
    <s v="1"/>
    <s v="-"/>
    <n v="510645"/>
    <n v="288460"/>
    <n v="236100"/>
    <n v="62300"/>
    <s v=""/>
    <x v="3"/>
  </r>
  <r>
    <x v="0"/>
    <x v="0"/>
    <s v="EA10"/>
    <x v="2"/>
    <x v="0"/>
    <x v="3"/>
    <s v="AAD_NONE"/>
    <s v="10800"/>
    <s v="1"/>
    <s v="-"/>
    <n v="3000"/>
    <n v="3000"/>
    <n v="3000"/>
    <n v="3000"/>
    <s v=""/>
    <x v="3"/>
  </r>
  <r>
    <x v="0"/>
    <x v="0"/>
    <s v="EA10"/>
    <x v="3"/>
    <x v="1"/>
    <x v="4"/>
    <s v="AAD_NONE"/>
    <s v="01110"/>
    <s v="1"/>
    <s v="-"/>
    <n v="11267596"/>
    <n v="11933400"/>
    <n v="15205104"/>
    <n v="12501900"/>
    <s v=""/>
    <x v="4"/>
  </r>
  <r>
    <x v="0"/>
    <x v="0"/>
    <s v="EA10"/>
    <x v="3"/>
    <x v="0"/>
    <x v="3"/>
    <s v="AAD_NONE"/>
    <s v="01110"/>
    <s v="1"/>
    <s v="-"/>
    <n v="9057818"/>
    <n v="9057818"/>
    <n v="9057818"/>
    <n v="9057818"/>
    <s v=""/>
    <x v="3"/>
  </r>
  <r>
    <x v="0"/>
    <x v="0"/>
    <s v="EA10"/>
    <x v="3"/>
    <x v="0"/>
    <x v="5"/>
    <s v="AAD_NONE"/>
    <s v="01110"/>
    <s v="2"/>
    <s v="-"/>
    <n v="490400"/>
    <n v="490400"/>
    <n v="490400"/>
    <n v="490400"/>
    <s v=""/>
    <x v="5"/>
  </r>
  <r>
    <x v="0"/>
    <x v="0"/>
    <s v="EA10"/>
    <x v="3"/>
    <x v="0"/>
    <x v="6"/>
    <s v="AAD_NONE"/>
    <s v="01110"/>
    <s v="2"/>
    <s v="-"/>
    <n v="570260"/>
    <n v="570260"/>
    <n v="570260"/>
    <n v="570260"/>
    <s v=""/>
    <x v="6"/>
  </r>
  <r>
    <x v="0"/>
    <x v="0"/>
    <s v="EA10"/>
    <x v="4"/>
    <x v="0"/>
    <x v="3"/>
    <s v="AAD_NONE"/>
    <s v="01110"/>
    <s v="1"/>
    <s v="-"/>
    <n v="3272778"/>
    <n v="3272778"/>
    <n v="3272778"/>
    <n v="3272778"/>
    <s v=""/>
    <x v="3"/>
  </r>
  <r>
    <x v="0"/>
    <x v="0"/>
    <s v="EA10"/>
    <x v="4"/>
    <x v="0"/>
    <x v="3"/>
    <s v="AAD_NONE"/>
    <s v="01110"/>
    <s v="2"/>
    <s v="-"/>
    <n v="3203667"/>
    <n v="3372710"/>
    <n v="3522902"/>
    <n v="3522902"/>
    <s v=""/>
    <x v="3"/>
  </r>
  <r>
    <x v="0"/>
    <x v="0"/>
    <s v="EA10"/>
    <x v="4"/>
    <x v="0"/>
    <x v="5"/>
    <s v="AAD_NONE"/>
    <s v="01110"/>
    <s v="2"/>
    <s v="-"/>
    <n v="571860"/>
    <n v="706860"/>
    <n v="981860"/>
    <n v="591860"/>
    <s v=""/>
    <x v="5"/>
  </r>
  <r>
    <x v="0"/>
    <x v="0"/>
    <s v="EA10"/>
    <x v="4"/>
    <x v="0"/>
    <x v="6"/>
    <s v="AAD_NONE"/>
    <s v="01110"/>
    <s v="5"/>
    <s v="-"/>
    <n v="195402"/>
    <n v="195402"/>
    <n v="195402"/>
    <n v="195402"/>
    <s v=""/>
    <x v="6"/>
  </r>
  <r>
    <x v="0"/>
    <x v="0"/>
    <s v="EA10"/>
    <x v="4"/>
    <x v="0"/>
    <x v="7"/>
    <s v="AAD_NONE"/>
    <s v="01110"/>
    <s v="1"/>
    <s v="-"/>
    <n v="1380625"/>
    <n v="1405431"/>
    <n v="1405431"/>
    <n v="1405431"/>
    <s v=""/>
    <x v="7"/>
  </r>
  <r>
    <x v="0"/>
    <x v="0"/>
    <s v="EA10"/>
    <x v="5"/>
    <x v="2"/>
    <x v="3"/>
    <s v="AAD_NONE"/>
    <s v="01110"/>
    <s v="1"/>
    <s v="-"/>
    <n v="2490045"/>
    <n v="2931000"/>
    <n v="3322000"/>
    <n v="3659000"/>
    <s v=""/>
    <x v="3"/>
  </r>
  <r>
    <x v="0"/>
    <x v="0"/>
    <s v="EA10"/>
    <x v="6"/>
    <x v="0"/>
    <x v="8"/>
    <s v="AAD_NONE"/>
    <s v="01110"/>
    <s v="2"/>
    <s v="-"/>
    <n v="135000"/>
    <m/>
    <n v="2680000"/>
    <n v="115000"/>
    <s v=""/>
    <x v="8"/>
  </r>
  <r>
    <x v="0"/>
    <x v="0"/>
    <s v="EA10"/>
    <x v="7"/>
    <x v="0"/>
    <x v="9"/>
    <s v="AAD_NONE"/>
    <s v="01110"/>
    <s v="1"/>
    <s v="-"/>
    <n v="168000"/>
    <n v="168000"/>
    <n v="168000"/>
    <n v="168000"/>
    <s v=""/>
    <x v="9"/>
  </r>
  <r>
    <x v="0"/>
    <x v="0"/>
    <s v="EA10"/>
    <x v="8"/>
    <x v="1"/>
    <x v="3"/>
    <s v="AAD_NONE"/>
    <s v="01110"/>
    <s v="1"/>
    <s v="-"/>
    <n v="786578"/>
    <n v="815914"/>
    <n v="864922"/>
    <n v="806422"/>
    <s v=""/>
    <x v="3"/>
  </r>
  <r>
    <x v="0"/>
    <x v="1"/>
    <s v="EA30"/>
    <x v="3"/>
    <x v="0"/>
    <x v="3"/>
    <s v="AAD_NONE"/>
    <s v="01110"/>
    <s v="1"/>
    <s v="-"/>
    <n v="57800"/>
    <n v="57800"/>
    <n v="57800"/>
    <n v="57800"/>
    <s v=""/>
    <x v="3"/>
  </r>
  <r>
    <x v="0"/>
    <x v="1"/>
    <s v="EA30"/>
    <x v="4"/>
    <x v="0"/>
    <x v="3"/>
    <s v="AAD_NONE"/>
    <s v="01110"/>
    <s v="1"/>
    <s v="-"/>
    <n v="75424"/>
    <n v="75424"/>
    <n v="75424"/>
    <n v="75424"/>
    <s v=""/>
    <x v="3"/>
  </r>
  <r>
    <x v="0"/>
    <x v="1"/>
    <s v="EA30"/>
    <x v="5"/>
    <x v="2"/>
    <x v="3"/>
    <s v="AAD_NONE"/>
    <s v="01110"/>
    <s v="1"/>
    <s v="-"/>
    <n v="4000"/>
    <n v="4000"/>
    <n v="4000"/>
    <n v="4000"/>
    <s v=""/>
    <x v="3"/>
  </r>
  <r>
    <x v="0"/>
    <x v="1"/>
    <s v="EA30"/>
    <x v="8"/>
    <x v="1"/>
    <x v="3"/>
    <s v="AAD_NONE"/>
    <s v="01110"/>
    <s v="1"/>
    <s v="-"/>
    <n v="13834"/>
    <n v="13834"/>
    <n v="13834"/>
    <n v="13834"/>
    <s v=""/>
    <x v="3"/>
  </r>
  <r>
    <x v="1"/>
    <x v="2"/>
    <s v="EB10"/>
    <x v="0"/>
    <x v="0"/>
    <x v="10"/>
    <s v="AAD_NONE"/>
    <s v="01110"/>
    <s v="1"/>
    <s v="-"/>
    <m/>
    <n v="10833"/>
    <n v="10833"/>
    <n v="10833"/>
    <s v=""/>
    <x v="10"/>
  </r>
  <r>
    <x v="1"/>
    <x v="2"/>
    <s v="EB10"/>
    <x v="1"/>
    <x v="1"/>
    <x v="10"/>
    <s v="AAD_NONE"/>
    <s v="01110"/>
    <s v="1"/>
    <s v="-"/>
    <m/>
    <n v="2167"/>
    <n v="2167"/>
    <n v="2167"/>
    <s v=""/>
    <x v="10"/>
  </r>
  <r>
    <x v="1"/>
    <x v="2"/>
    <s v="EB10"/>
    <x v="3"/>
    <x v="1"/>
    <x v="11"/>
    <s v="AAD_NONE"/>
    <s v="01110"/>
    <s v="1"/>
    <s v="-"/>
    <m/>
    <n v="166351"/>
    <m/>
    <m/>
    <s v=""/>
    <x v="11"/>
  </r>
  <r>
    <x v="1"/>
    <x v="2"/>
    <s v="EB10"/>
    <x v="3"/>
    <x v="1"/>
    <x v="11"/>
    <s v="AAD_NONE"/>
    <s v="01110"/>
    <s v="26"/>
    <s v="-"/>
    <n v="154988"/>
    <n v="164146"/>
    <n v="171966"/>
    <n v="171966"/>
    <s v=""/>
    <x v="11"/>
  </r>
  <r>
    <x v="1"/>
    <x v="2"/>
    <s v="EB10"/>
    <x v="3"/>
    <x v="1"/>
    <x v="12"/>
    <s v="AAD_NONE"/>
    <s v="10201"/>
    <s v="1"/>
    <s v="-"/>
    <n v="305897"/>
    <n v="323972"/>
    <n v="339406"/>
    <n v="339406"/>
    <s v=""/>
    <x v="12"/>
  </r>
  <r>
    <x v="1"/>
    <x v="2"/>
    <s v="EB10"/>
    <x v="3"/>
    <x v="0"/>
    <x v="3"/>
    <s v="AAD_NONE"/>
    <s v="01110"/>
    <s v="1"/>
    <s v="-"/>
    <n v="1974378"/>
    <n v="1974378"/>
    <n v="1974378"/>
    <n v="1974378"/>
    <s v=""/>
    <x v="3"/>
  </r>
  <r>
    <x v="1"/>
    <x v="2"/>
    <s v="EB10"/>
    <x v="3"/>
    <x v="0"/>
    <x v="3"/>
    <s v="AAD_NONE"/>
    <s v="01110"/>
    <s v="11"/>
    <s v="-"/>
    <n v="283310"/>
    <n v="283310"/>
    <n v="283310"/>
    <n v="283310"/>
    <s v=""/>
    <x v="3"/>
  </r>
  <r>
    <x v="1"/>
    <x v="2"/>
    <s v="EB10"/>
    <x v="3"/>
    <x v="0"/>
    <x v="3"/>
    <s v="AAD_NONE"/>
    <s v="01110"/>
    <s v="18"/>
    <s v="-"/>
    <n v="59740"/>
    <n v="59740"/>
    <n v="59740"/>
    <n v="59740"/>
    <s v=""/>
    <x v="3"/>
  </r>
  <r>
    <x v="1"/>
    <x v="2"/>
    <s v="EB10"/>
    <x v="3"/>
    <x v="0"/>
    <x v="3"/>
    <s v="AAD_NONE"/>
    <s v="01110"/>
    <s v="25"/>
    <s v="-"/>
    <n v="48622"/>
    <n v="48622"/>
    <n v="48622"/>
    <n v="48622"/>
    <s v=""/>
    <x v="3"/>
  </r>
  <r>
    <x v="1"/>
    <x v="2"/>
    <s v="EB10"/>
    <x v="4"/>
    <x v="1"/>
    <x v="11"/>
    <s v="AAD_NONE"/>
    <s v="01110"/>
    <s v="1"/>
    <s v="-"/>
    <n v="151492"/>
    <n v="160443"/>
    <n v="168087"/>
    <n v="168087"/>
    <s v=""/>
    <x v="11"/>
  </r>
  <r>
    <x v="1"/>
    <x v="2"/>
    <s v="EB10"/>
    <x v="4"/>
    <x v="0"/>
    <x v="3"/>
    <s v="AAD_NONE"/>
    <s v="01110"/>
    <s v="1"/>
    <s v="-"/>
    <n v="1551317"/>
    <n v="1546709"/>
    <n v="1546709"/>
    <n v="1546709"/>
    <s v=""/>
    <x v="3"/>
  </r>
  <r>
    <x v="1"/>
    <x v="2"/>
    <s v="EB10"/>
    <x v="4"/>
    <x v="0"/>
    <x v="3"/>
    <s v="AAD_NONE"/>
    <s v="01110"/>
    <s v="12"/>
    <s v="-"/>
    <n v="120000"/>
    <n v="120000"/>
    <n v="120000"/>
    <n v="120000"/>
    <s v=""/>
    <x v="3"/>
  </r>
  <r>
    <x v="1"/>
    <x v="2"/>
    <s v="EB10"/>
    <x v="4"/>
    <x v="0"/>
    <x v="3"/>
    <s v="AAD_NONE"/>
    <s v="01110"/>
    <s v="15"/>
    <s v="-"/>
    <n v="29540"/>
    <n v="29540"/>
    <n v="29540"/>
    <n v="29540"/>
    <s v=""/>
    <x v="3"/>
  </r>
  <r>
    <x v="1"/>
    <x v="2"/>
    <s v="EB10"/>
    <x v="4"/>
    <x v="0"/>
    <x v="3"/>
    <s v="AAD_NONE"/>
    <s v="01110"/>
    <s v="19"/>
    <s v="-"/>
    <n v="100486"/>
    <n v="124486"/>
    <n v="124486"/>
    <n v="124486"/>
    <s v=""/>
    <x v="3"/>
  </r>
  <r>
    <x v="1"/>
    <x v="2"/>
    <s v="EB10"/>
    <x v="4"/>
    <x v="0"/>
    <x v="3"/>
    <s v="AAD_NONE"/>
    <s v="01110"/>
    <s v="21"/>
    <s v="-"/>
    <n v="910000"/>
    <n v="200000"/>
    <n v="200000"/>
    <n v="200000"/>
    <s v=""/>
    <x v="3"/>
  </r>
  <r>
    <x v="1"/>
    <x v="2"/>
    <s v="EB10"/>
    <x v="4"/>
    <x v="0"/>
    <x v="3"/>
    <s v="AAD_NONE"/>
    <s v="01110"/>
    <s v="25"/>
    <s v="-"/>
    <n v="-48622"/>
    <n v="-48622"/>
    <n v="-48622"/>
    <n v="-48622"/>
    <s v=""/>
    <x v="3"/>
  </r>
  <r>
    <x v="1"/>
    <x v="2"/>
    <s v="EB10"/>
    <x v="4"/>
    <x v="0"/>
    <x v="13"/>
    <s v="AAD_NONE"/>
    <s v="01110"/>
    <s v="1"/>
    <s v="-"/>
    <n v="191123"/>
    <n v="191123"/>
    <n v="191123"/>
    <n v="191123"/>
    <s v=""/>
    <x v="13"/>
  </r>
  <r>
    <x v="1"/>
    <x v="2"/>
    <s v="EB10"/>
    <x v="4"/>
    <x v="0"/>
    <x v="13"/>
    <s v="AAD_NONE"/>
    <s v="01110"/>
    <s v="15"/>
    <s v="-"/>
    <n v="-29540"/>
    <n v="-29540"/>
    <n v="-29540"/>
    <n v="-29540"/>
    <s v=""/>
    <x v="13"/>
  </r>
  <r>
    <x v="1"/>
    <x v="2"/>
    <s v="EB10"/>
    <x v="4"/>
    <x v="3"/>
    <x v="3"/>
    <s v="AAD_NONE"/>
    <s v="01110"/>
    <s v="1"/>
    <s v="-"/>
    <n v="28000"/>
    <n v="28000"/>
    <n v="28000"/>
    <n v="28000"/>
    <s v=""/>
    <x v="3"/>
  </r>
  <r>
    <x v="1"/>
    <x v="2"/>
    <s v="EB10"/>
    <x v="5"/>
    <x v="2"/>
    <x v="3"/>
    <s v="AAD_NONE"/>
    <s v="01110"/>
    <s v="1"/>
    <s v="-"/>
    <n v="137000"/>
    <n v="137000"/>
    <n v="137000"/>
    <n v="137000"/>
    <s v=""/>
    <x v="3"/>
  </r>
  <r>
    <x v="1"/>
    <x v="2"/>
    <s v="EB10"/>
    <x v="6"/>
    <x v="0"/>
    <x v="3"/>
    <s v="AAD_NONE"/>
    <s v="01110"/>
    <s v="1"/>
    <s v="-"/>
    <n v="184066"/>
    <n v="184066"/>
    <n v="184066"/>
    <n v="184066"/>
    <s v=""/>
    <x v="3"/>
  </r>
  <r>
    <x v="1"/>
    <x v="2"/>
    <s v="EB10"/>
    <x v="6"/>
    <x v="0"/>
    <x v="3"/>
    <s v="AAD_NONE"/>
    <s v="08600"/>
    <s v="1"/>
    <s v="-"/>
    <n v="44736"/>
    <n v="44736"/>
    <n v="44736"/>
    <n v="44736"/>
    <s v=""/>
    <x v="3"/>
  </r>
  <r>
    <x v="1"/>
    <x v="2"/>
    <s v="EB10"/>
    <x v="6"/>
    <x v="0"/>
    <x v="3"/>
    <s v="AAD_NONE"/>
    <s v="08600"/>
    <s v="16"/>
    <s v="-"/>
    <n v="-411"/>
    <n v="-411"/>
    <n v="-411"/>
    <n v="-411"/>
    <s v=""/>
    <x v="3"/>
  </r>
  <r>
    <x v="1"/>
    <x v="2"/>
    <s v="EB10"/>
    <x v="8"/>
    <x v="1"/>
    <x v="3"/>
    <s v="AAD_NONE"/>
    <s v="01110"/>
    <s v="1"/>
    <s v="-"/>
    <n v="256101"/>
    <n v="255179"/>
    <n v="255179"/>
    <n v="255179"/>
    <s v=""/>
    <x v="3"/>
  </r>
  <r>
    <x v="1"/>
    <x v="2"/>
    <s v="EB10"/>
    <x v="8"/>
    <x v="1"/>
    <x v="3"/>
    <s v="AAD_NONE"/>
    <s v="01110"/>
    <s v="13"/>
    <s v="-"/>
    <n v="24000"/>
    <n v="24000"/>
    <n v="24000"/>
    <n v="24000"/>
    <s v=""/>
    <x v="3"/>
  </r>
  <r>
    <x v="1"/>
    <x v="2"/>
    <s v="EB10"/>
    <x v="8"/>
    <x v="1"/>
    <x v="3"/>
    <s v="AAD_NONE"/>
    <s v="01110"/>
    <s v="22"/>
    <s v="-"/>
    <n v="100100"/>
    <n v="22000"/>
    <n v="22000"/>
    <n v="22000"/>
    <s v=""/>
    <x v="3"/>
  </r>
  <r>
    <x v="1"/>
    <x v="2"/>
    <s v="EB10"/>
    <x v="9"/>
    <x v="3"/>
    <x v="3"/>
    <s v="AAD_NONE"/>
    <s v="01110"/>
    <s v="1"/>
    <s v="-"/>
    <n v="28000"/>
    <n v="28000"/>
    <n v="28000"/>
    <n v="28000"/>
    <s v=""/>
    <x v="3"/>
  </r>
  <r>
    <x v="2"/>
    <x v="3"/>
    <s v="EC10"/>
    <x v="3"/>
    <x v="1"/>
    <x v="14"/>
    <s v="AAD_NONE"/>
    <s v="01110"/>
    <s v="1"/>
    <s v="-"/>
    <n v="131739"/>
    <n v="139524"/>
    <n v="146171"/>
    <n v="146171"/>
    <s v=""/>
    <x v="14"/>
  </r>
  <r>
    <x v="2"/>
    <x v="3"/>
    <s v="EC10"/>
    <x v="3"/>
    <x v="0"/>
    <x v="3"/>
    <s v="AAD_NONE"/>
    <s v="01110"/>
    <s v="1"/>
    <s v="-"/>
    <n v="4247000"/>
    <n v="4247000"/>
    <n v="4247000"/>
    <n v="4247000"/>
    <s v=""/>
    <x v="3"/>
  </r>
  <r>
    <x v="2"/>
    <x v="3"/>
    <s v="EC10"/>
    <x v="4"/>
    <x v="1"/>
    <x v="14"/>
    <s v="AAD_NONE"/>
    <s v="01110"/>
    <s v="1"/>
    <s v="-"/>
    <n v="19810"/>
    <n v="20981"/>
    <n v="21981"/>
    <n v="21981"/>
    <s v=""/>
    <x v="14"/>
  </r>
  <r>
    <x v="2"/>
    <x v="3"/>
    <s v="EC10"/>
    <x v="4"/>
    <x v="0"/>
    <x v="3"/>
    <s v="AAD_NONE"/>
    <s v="01110"/>
    <s v="1"/>
    <s v="-"/>
    <n v="626255"/>
    <n v="626255"/>
    <n v="626255"/>
    <n v="626255"/>
    <s v=""/>
    <x v="3"/>
  </r>
  <r>
    <x v="2"/>
    <x v="3"/>
    <s v="EC10"/>
    <x v="4"/>
    <x v="0"/>
    <x v="3"/>
    <s v="AAD_NONE"/>
    <s v="01110"/>
    <s v="2"/>
    <s v="-"/>
    <n v="-4225"/>
    <n v="-4225"/>
    <n v="-4225"/>
    <n v="-4225"/>
    <s v=""/>
    <x v="3"/>
  </r>
  <r>
    <x v="2"/>
    <x v="3"/>
    <s v="EC10"/>
    <x v="4"/>
    <x v="0"/>
    <x v="13"/>
    <s v="AAD_NONE"/>
    <s v="01110"/>
    <s v="1"/>
    <s v="-"/>
    <n v="670354"/>
    <n v="670354"/>
    <n v="670354"/>
    <n v="670354"/>
    <s v=""/>
    <x v="13"/>
  </r>
  <r>
    <x v="2"/>
    <x v="3"/>
    <s v="EC10"/>
    <x v="5"/>
    <x v="2"/>
    <x v="3"/>
    <s v="AAD_NONE"/>
    <s v="01110"/>
    <s v="1"/>
    <s v="-"/>
    <n v="75000"/>
    <n v="75000"/>
    <n v="75000"/>
    <n v="75000"/>
    <s v=""/>
    <x v="3"/>
  </r>
  <r>
    <x v="2"/>
    <x v="3"/>
    <s v="EC10"/>
    <x v="8"/>
    <x v="1"/>
    <x v="3"/>
    <s v="AAD_NONE"/>
    <s v="10201"/>
    <s v="1"/>
    <s v="-"/>
    <n v="245000"/>
    <n v="247000"/>
    <n v="247000"/>
    <n v="247000"/>
    <s v=""/>
    <x v="3"/>
  </r>
  <r>
    <x v="3"/>
    <x v="4"/>
    <s v="ED10"/>
    <x v="3"/>
    <x v="1"/>
    <x v="15"/>
    <s v="AAD_NONE"/>
    <s v="01110"/>
    <s v="1"/>
    <s v="-"/>
    <n v="131739"/>
    <n v="139524"/>
    <n v="146171"/>
    <n v="146171"/>
    <s v=""/>
    <x v="15"/>
  </r>
  <r>
    <x v="3"/>
    <x v="4"/>
    <s v="ED10"/>
    <x v="3"/>
    <x v="0"/>
    <x v="3"/>
    <s v="AAD_NONE"/>
    <s v="01110"/>
    <s v="1"/>
    <s v="-"/>
    <n v="2458000"/>
    <n v="2458000"/>
    <n v="2458000"/>
    <n v="2458000"/>
    <s v=""/>
    <x v="3"/>
  </r>
  <r>
    <x v="3"/>
    <x v="4"/>
    <s v="ED10"/>
    <x v="4"/>
    <x v="1"/>
    <x v="15"/>
    <s v="AAD_NONE"/>
    <s v="01110"/>
    <s v="1"/>
    <s v="-"/>
    <n v="19810"/>
    <n v="20981"/>
    <n v="21981"/>
    <n v="21981"/>
    <s v=""/>
    <x v="15"/>
  </r>
  <r>
    <x v="3"/>
    <x v="4"/>
    <s v="ED10"/>
    <x v="4"/>
    <x v="0"/>
    <x v="3"/>
    <s v="AAD_NONE"/>
    <s v="01110"/>
    <s v="1"/>
    <s v="-"/>
    <n v="361127"/>
    <n v="361127"/>
    <n v="361127"/>
    <n v="361127"/>
    <s v=""/>
    <x v="3"/>
  </r>
  <r>
    <x v="3"/>
    <x v="4"/>
    <s v="ED10"/>
    <x v="4"/>
    <x v="0"/>
    <x v="13"/>
    <s v="AAD_NONE"/>
    <s v="01110"/>
    <s v="1"/>
    <s v="-"/>
    <n v="350668"/>
    <n v="350668"/>
    <n v="350668"/>
    <n v="350668"/>
    <s v=""/>
    <x v="13"/>
  </r>
  <r>
    <x v="3"/>
    <x v="4"/>
    <s v="ED10"/>
    <x v="7"/>
    <x v="0"/>
    <x v="9"/>
    <s v="AAD_NONE"/>
    <s v="01110"/>
    <s v="1"/>
    <s v="-"/>
    <n v="11350"/>
    <n v="11350"/>
    <n v="11350"/>
    <n v="11350"/>
    <s v=""/>
    <x v="9"/>
  </r>
  <r>
    <x v="3"/>
    <x v="4"/>
    <s v="ED10"/>
    <x v="8"/>
    <x v="1"/>
    <x v="3"/>
    <s v="AAD_NONE"/>
    <s v="01110"/>
    <s v="1"/>
    <s v="-"/>
    <n v="140878"/>
    <n v="140878"/>
    <n v="140878"/>
    <n v="140878"/>
    <s v=""/>
    <x v="3"/>
  </r>
  <r>
    <x v="4"/>
    <x v="5"/>
    <s v="EE10"/>
    <x v="3"/>
    <x v="1"/>
    <x v="16"/>
    <s v="AAD_NONE"/>
    <s v="03300"/>
    <s v="1"/>
    <s v="-"/>
    <n v="2412635"/>
    <n v="2490332"/>
    <n v="2555118"/>
    <n v="2555118"/>
    <s v=""/>
    <x v="16"/>
  </r>
  <r>
    <x v="4"/>
    <x v="5"/>
    <s v="EE10"/>
    <x v="3"/>
    <x v="0"/>
    <x v="3"/>
    <s v="AAD_NONE"/>
    <s v="03300"/>
    <s v="1"/>
    <s v="-"/>
    <n v="3249213"/>
    <n v="3249213"/>
    <n v="3249213"/>
    <n v="3249213"/>
    <s v=""/>
    <x v="3"/>
  </r>
  <r>
    <x v="4"/>
    <x v="5"/>
    <s v="EE10"/>
    <x v="4"/>
    <x v="1"/>
    <x v="16"/>
    <s v="AAD_NONE"/>
    <s v="03300"/>
    <s v="1"/>
    <s v="-"/>
    <n v="23306"/>
    <n v="24684"/>
    <n v="25859"/>
    <n v="25859"/>
    <s v=""/>
    <x v="16"/>
  </r>
  <r>
    <x v="4"/>
    <x v="5"/>
    <s v="EE10"/>
    <x v="4"/>
    <x v="0"/>
    <x v="3"/>
    <s v="AAD_NONE"/>
    <s v="03300"/>
    <s v="1"/>
    <s v="-"/>
    <n v="910306"/>
    <n v="910306"/>
    <n v="910306"/>
    <n v="910306"/>
    <s v=""/>
    <x v="3"/>
  </r>
  <r>
    <x v="4"/>
    <x v="5"/>
    <s v="EE10"/>
    <x v="4"/>
    <x v="0"/>
    <x v="3"/>
    <s v="AAD_NONE"/>
    <s v="03300"/>
    <s v="2"/>
    <s v="-"/>
    <n v="-10696"/>
    <n v="-10696"/>
    <n v="-10696"/>
    <n v="-10696"/>
    <s v=""/>
    <x v="3"/>
  </r>
  <r>
    <x v="4"/>
    <x v="5"/>
    <s v="EE10"/>
    <x v="4"/>
    <x v="0"/>
    <x v="13"/>
    <s v="AAD_NONE"/>
    <s v="03300"/>
    <s v="1"/>
    <s v="-"/>
    <n v="8024"/>
    <n v="8024"/>
    <n v="8024"/>
    <n v="8024"/>
    <s v=""/>
    <x v="13"/>
  </r>
  <r>
    <x v="4"/>
    <x v="5"/>
    <s v="EE10"/>
    <x v="4"/>
    <x v="4"/>
    <x v="3"/>
    <s v="AAD_NONE"/>
    <s v="03300"/>
    <s v="1"/>
    <s v="9E10-IS21-01332SIM"/>
    <n v="38816"/>
    <n v="34199"/>
    <m/>
    <m/>
    <s v=""/>
    <x v="3"/>
  </r>
  <r>
    <x v="4"/>
    <x v="5"/>
    <s v="EE10"/>
    <x v="5"/>
    <x v="2"/>
    <x v="3"/>
    <s v="AAD_NONE"/>
    <s v="03300"/>
    <s v="1"/>
    <s v="-"/>
    <n v="211000"/>
    <n v="211000"/>
    <n v="211000"/>
    <n v="211000"/>
    <s v=""/>
    <x v="3"/>
  </r>
  <r>
    <x v="4"/>
    <x v="5"/>
    <s v="EE10"/>
    <x v="10"/>
    <x v="4"/>
    <x v="3"/>
    <s v="AAD_NONE"/>
    <s v="03300"/>
    <s v="1"/>
    <s v="9E10-IS21-01332SIM"/>
    <n v="29112"/>
    <n v="25649"/>
    <m/>
    <m/>
    <s v=""/>
    <x v="3"/>
  </r>
  <r>
    <x v="4"/>
    <x v="5"/>
    <s v="EE10"/>
    <x v="7"/>
    <x v="0"/>
    <x v="9"/>
    <s v="AAD_NONE"/>
    <s v="03300"/>
    <s v="1"/>
    <s v="-"/>
    <n v="10535"/>
    <n v="10535"/>
    <n v="10535"/>
    <n v="10535"/>
    <s v=""/>
    <x v="9"/>
  </r>
  <r>
    <x v="4"/>
    <x v="5"/>
    <s v="EE10"/>
    <x v="8"/>
    <x v="1"/>
    <x v="3"/>
    <s v="AAD_NONE"/>
    <s v="03300"/>
    <s v="1"/>
    <s v="-"/>
    <n v="132666"/>
    <n v="132666"/>
    <n v="132666"/>
    <n v="132666"/>
    <s v=""/>
    <x v="3"/>
  </r>
  <r>
    <x v="4"/>
    <x v="5"/>
    <s v="EE10"/>
    <x v="11"/>
    <x v="1"/>
    <x v="3"/>
    <s v="AAD_NONE"/>
    <s v="03300"/>
    <s v="1"/>
    <s v="-"/>
    <n v="310000"/>
    <n v="310000"/>
    <n v="310000"/>
    <n v="310000"/>
    <s v=""/>
    <x v="3"/>
  </r>
  <r>
    <x v="4"/>
    <x v="5"/>
    <s v="EE10"/>
    <x v="12"/>
    <x v="3"/>
    <x v="3"/>
    <s v="AAD_NONE"/>
    <s v="03300"/>
    <s v="1"/>
    <s v="-"/>
    <n v="2500"/>
    <n v="2500"/>
    <n v="2500"/>
    <n v="2500"/>
    <s v=""/>
    <x v="3"/>
  </r>
  <r>
    <x v="5"/>
    <x v="6"/>
    <s v="EF10"/>
    <x v="3"/>
    <x v="0"/>
    <x v="3"/>
    <s v="AAD_NONE"/>
    <s v="RV01010100"/>
    <s v="1"/>
    <s v="-"/>
    <n v="7615636"/>
    <n v="7620134"/>
    <n v="7612702"/>
    <n v="7612702"/>
    <s v=""/>
    <x v="3"/>
  </r>
  <r>
    <x v="5"/>
    <x v="6"/>
    <s v="EF10"/>
    <x v="3"/>
    <x v="4"/>
    <x v="3"/>
    <s v="AAD_NONE"/>
    <s v="RV01010100"/>
    <s v="1"/>
    <s v="1F10-TA21-07121"/>
    <n v="63951"/>
    <n v="66828"/>
    <n v="69836"/>
    <n v="72978"/>
    <s v=""/>
    <x v="3"/>
  </r>
  <r>
    <x v="5"/>
    <x v="6"/>
    <s v="EF10"/>
    <x v="3"/>
    <x v="4"/>
    <x v="3"/>
    <s v="AAD_NONE"/>
    <s v="RV01010100"/>
    <s v="1"/>
    <s v="1F10-RF21-01432AREND"/>
    <n v="294000"/>
    <n v="294000"/>
    <n v="294000"/>
    <n v="294000"/>
    <s v=""/>
    <x v="3"/>
  </r>
  <r>
    <x v="5"/>
    <x v="6"/>
    <s v="EF10"/>
    <x v="3"/>
    <x v="4"/>
    <x v="3"/>
    <s v="AAD_NONE"/>
    <s v="RV01010100"/>
    <s v="1"/>
    <s v="1F10-RF21-01132INNO"/>
    <n v="161000"/>
    <n v="168000"/>
    <n v="176400"/>
    <n v="185500"/>
    <s v=""/>
    <x v="3"/>
  </r>
  <r>
    <x v="5"/>
    <x v="6"/>
    <s v="EF10"/>
    <x v="3"/>
    <x v="4"/>
    <x v="3"/>
    <s v="AAD_NONE"/>
    <s v="RV01010100"/>
    <s v="31"/>
    <s v="1F10-TA21-07121"/>
    <n v="24624"/>
    <n v="25732"/>
    <n v="26890"/>
    <n v="28100"/>
    <s v=""/>
    <x v="3"/>
  </r>
  <r>
    <x v="5"/>
    <x v="6"/>
    <s v="EF10"/>
    <x v="3"/>
    <x v="4"/>
    <x v="3"/>
    <s v="AAD_NONE"/>
    <s v="RV01010100"/>
    <s v="31"/>
    <s v="1F10-RF21-01432AREND"/>
    <n v="126000"/>
    <n v="126000"/>
    <n v="126000"/>
    <n v="126000"/>
    <s v=""/>
    <x v="3"/>
  </r>
  <r>
    <x v="5"/>
    <x v="6"/>
    <s v="EF10"/>
    <x v="3"/>
    <x v="4"/>
    <x v="3"/>
    <s v="AAD_NONE"/>
    <s v="RV01010100"/>
    <s v="31"/>
    <s v="1F10-RF21-01132INNO"/>
    <n v="69000"/>
    <n v="72000"/>
    <n v="75600"/>
    <n v="79500"/>
    <s v=""/>
    <x v="3"/>
  </r>
  <r>
    <x v="5"/>
    <x v="6"/>
    <s v="EF10"/>
    <x v="4"/>
    <x v="0"/>
    <x v="3"/>
    <s v="AAD_NONE"/>
    <s v="RV01010100"/>
    <s v="1"/>
    <s v="-"/>
    <n v="2290919"/>
    <n v="2290919"/>
    <n v="2290819"/>
    <n v="2290719"/>
    <s v=""/>
    <x v="3"/>
  </r>
  <r>
    <x v="5"/>
    <x v="6"/>
    <s v="EF10"/>
    <x v="4"/>
    <x v="0"/>
    <x v="3"/>
    <s v="AAD_NONE"/>
    <s v="RV01010100"/>
    <s v="2"/>
    <s v="-"/>
    <n v="-21123"/>
    <n v="-21123"/>
    <n v="-21123"/>
    <n v="-21123"/>
    <s v=""/>
    <x v="3"/>
  </r>
  <r>
    <x v="5"/>
    <x v="6"/>
    <s v="EF10"/>
    <x v="4"/>
    <x v="0"/>
    <x v="3"/>
    <s v="AAD_NONE"/>
    <s v="RV01010100"/>
    <s v="3"/>
    <s v="-"/>
    <n v="-41261"/>
    <n v="-41261"/>
    <n v="-41261"/>
    <n v="-41261"/>
    <s v=""/>
    <x v="3"/>
  </r>
  <r>
    <x v="5"/>
    <x v="6"/>
    <s v="EF10"/>
    <x v="4"/>
    <x v="0"/>
    <x v="13"/>
    <s v="AAD_NONE"/>
    <s v="RV01010100"/>
    <s v="6"/>
    <s v="-"/>
    <n v="2371486"/>
    <n v="2371486"/>
    <n v="2371486"/>
    <n v="2371486"/>
    <s v=""/>
    <x v="13"/>
  </r>
  <r>
    <x v="5"/>
    <x v="6"/>
    <s v="EF10"/>
    <x v="4"/>
    <x v="4"/>
    <x v="3"/>
    <s v="AAD_NONE"/>
    <s v="RV01010100"/>
    <s v="1"/>
    <s v="1F10-TA21-07121"/>
    <n v="61315"/>
    <n v="106812"/>
    <n v="62208"/>
    <n v="62677"/>
    <s v=""/>
    <x v="3"/>
  </r>
  <r>
    <x v="5"/>
    <x v="6"/>
    <s v="EF10"/>
    <x v="4"/>
    <x v="4"/>
    <x v="3"/>
    <s v="AAD_NONE"/>
    <s v="RV01010100"/>
    <s v="1"/>
    <s v="S1FTA-RT21-07121"/>
    <n v="222440"/>
    <n v="231063"/>
    <n v="239944"/>
    <n v="249092"/>
    <s v=""/>
    <x v="3"/>
  </r>
  <r>
    <x v="5"/>
    <x v="6"/>
    <s v="EF10"/>
    <x v="4"/>
    <x v="4"/>
    <x v="3"/>
    <s v="AAD_NONE"/>
    <s v="RV01010100"/>
    <s v="1"/>
    <s v="1F10-RF21-01432AREND"/>
    <n v="160656"/>
    <n v="160655.73770490001"/>
    <n v="160655.73770490001"/>
    <n v="160655.73770490001"/>
    <s v=""/>
    <x v="3"/>
  </r>
  <r>
    <x v="5"/>
    <x v="6"/>
    <s v="EF10"/>
    <x v="4"/>
    <x v="4"/>
    <x v="3"/>
    <s v="AAD_NONE"/>
    <s v="RV01010100"/>
    <s v="1"/>
    <s v="1F10-RF21-01132INNO"/>
    <n v="5880420"/>
    <n v="6966960"/>
    <n v="7506408"/>
    <n v="6953310"/>
    <s v=""/>
    <x v="3"/>
  </r>
  <r>
    <x v="5"/>
    <x v="6"/>
    <s v="EF10"/>
    <x v="4"/>
    <x v="4"/>
    <x v="3"/>
    <s v="AAD_NONE"/>
    <s v="RV01010100"/>
    <s v="31"/>
    <s v="1F10-TA21-07121"/>
    <n v="23609"/>
    <n v="41127"/>
    <n v="23953"/>
    <n v="24133"/>
    <s v=""/>
    <x v="3"/>
  </r>
  <r>
    <x v="5"/>
    <x v="6"/>
    <s v="EF10"/>
    <x v="4"/>
    <x v="4"/>
    <x v="3"/>
    <s v="AAD_NONE"/>
    <s v="RV01010100"/>
    <s v="31"/>
    <s v="S1FTA-RT21-07121"/>
    <n v="85649"/>
    <n v="88969"/>
    <n v="92388"/>
    <n v="95911"/>
    <s v=""/>
    <x v="3"/>
  </r>
  <r>
    <x v="5"/>
    <x v="6"/>
    <s v="EF10"/>
    <x v="4"/>
    <x v="4"/>
    <x v="3"/>
    <s v="AAD_NONE"/>
    <s v="RV01010100"/>
    <s v="31"/>
    <s v="1F10-RF21-01432AREND"/>
    <n v="68852"/>
    <n v="68852.459016399996"/>
    <n v="68852.459016399996"/>
    <n v="68852.459016399996"/>
    <s v=""/>
    <x v="3"/>
  </r>
  <r>
    <x v="5"/>
    <x v="6"/>
    <s v="EF10"/>
    <x v="4"/>
    <x v="4"/>
    <x v="3"/>
    <s v="AAD_NONE"/>
    <s v="RV01010100"/>
    <s v="31"/>
    <s v="1F10-RF21-01132INNO"/>
    <n v="2520180"/>
    <n v="2985840"/>
    <n v="3217032"/>
    <n v="2979990"/>
    <s v=""/>
    <x v="3"/>
  </r>
  <r>
    <x v="5"/>
    <x v="6"/>
    <s v="EF10"/>
    <x v="5"/>
    <x v="2"/>
    <x v="3"/>
    <s v="AAD_NONE"/>
    <s v="RV01010100"/>
    <s v="1"/>
    <s v="-"/>
    <n v="1250000"/>
    <n v="1250000"/>
    <n v="1250000"/>
    <n v="1250000"/>
    <s v=""/>
    <x v="3"/>
  </r>
  <r>
    <x v="5"/>
    <x v="6"/>
    <s v="EF10"/>
    <x v="13"/>
    <x v="0"/>
    <x v="3"/>
    <s v="AAD_NONE"/>
    <s v="RV01010100"/>
    <s v="1"/>
    <s v="-"/>
    <n v="3500"/>
    <n v="3600"/>
    <n v="3700"/>
    <n v="3800"/>
    <s v=""/>
    <x v="3"/>
  </r>
  <r>
    <x v="5"/>
    <x v="6"/>
    <s v="EF10"/>
    <x v="10"/>
    <x v="4"/>
    <x v="3"/>
    <s v="AAD_NONE"/>
    <s v="XX01000000"/>
    <s v="1"/>
    <s v="1F10-TA21-07121"/>
    <n v="142559"/>
    <n v="203766"/>
    <n v="149590"/>
    <n v="153333"/>
    <s v=""/>
    <x v="3"/>
  </r>
  <r>
    <x v="5"/>
    <x v="6"/>
    <s v="EF10"/>
    <x v="10"/>
    <x v="4"/>
    <x v="3"/>
    <s v="AAD_NONE"/>
    <s v="XX01000000"/>
    <s v="1"/>
    <s v="S1FTA-RT21-07121"/>
    <n v="222440"/>
    <n v="231063"/>
    <n v="239944"/>
    <n v="249092"/>
    <s v=""/>
    <x v="3"/>
  </r>
  <r>
    <x v="5"/>
    <x v="6"/>
    <s v="EF10"/>
    <x v="10"/>
    <x v="4"/>
    <x v="3"/>
    <s v="AAD_NONE"/>
    <s v="XX01000000"/>
    <s v="1"/>
    <s v="1F10-RF21-01432AREND"/>
    <n v="490000"/>
    <n v="490000"/>
    <n v="490000"/>
    <n v="490000"/>
    <s v=""/>
    <x v="3"/>
  </r>
  <r>
    <x v="5"/>
    <x v="6"/>
    <s v="EF10"/>
    <x v="10"/>
    <x v="4"/>
    <x v="3"/>
    <s v="AAD_NONE"/>
    <s v="XX01000000"/>
    <s v="1"/>
    <s v="1F10-RF21-01132INNO"/>
    <n v="7700000"/>
    <n v="9100000"/>
    <n v="9800000"/>
    <n v="9100000"/>
    <s v=""/>
    <x v="3"/>
  </r>
  <r>
    <x v="5"/>
    <x v="6"/>
    <s v="EF10"/>
    <x v="6"/>
    <x v="0"/>
    <x v="3"/>
    <s v="AAD_NONE"/>
    <s v="RV01010100"/>
    <s v="1"/>
    <s v="-"/>
    <n v="176000"/>
    <n v="176000"/>
    <n v="176000"/>
    <n v="176000"/>
    <s v=""/>
    <x v="3"/>
  </r>
  <r>
    <x v="5"/>
    <x v="6"/>
    <s v="EF10"/>
    <x v="6"/>
    <x v="0"/>
    <x v="3"/>
    <s v="AAD_NONE"/>
    <s v="RV01010100"/>
    <s v="3"/>
    <s v="-"/>
    <n v="-902000"/>
    <m/>
    <m/>
    <m/>
    <s v=""/>
    <x v="3"/>
  </r>
  <r>
    <x v="5"/>
    <x v="6"/>
    <s v="EF10"/>
    <x v="6"/>
    <x v="0"/>
    <x v="3"/>
    <s v="AAD_NONE"/>
    <s v="RV01010100"/>
    <s v="7"/>
    <s v="-"/>
    <n v="902000"/>
    <n v="902000"/>
    <n v="902000"/>
    <n v="902000"/>
    <s v=""/>
    <x v="3"/>
  </r>
  <r>
    <x v="5"/>
    <x v="6"/>
    <s v="EF10"/>
    <x v="8"/>
    <x v="1"/>
    <x v="3"/>
    <s v="AAD_NONE"/>
    <s v="RV01010100"/>
    <s v="1"/>
    <s v="-"/>
    <n v="836144"/>
    <n v="836144"/>
    <n v="836144"/>
    <n v="836144"/>
    <s v=""/>
    <x v="3"/>
  </r>
  <r>
    <x v="5"/>
    <x v="6"/>
    <s v="EF10"/>
    <x v="8"/>
    <x v="4"/>
    <x v="3"/>
    <s v="AAD_NONE"/>
    <s v="XX01000000"/>
    <s v="1"/>
    <s v="1F10-TA21-07121"/>
    <n v="17294"/>
    <n v="30126"/>
    <n v="17546"/>
    <n v="17678"/>
    <s v=""/>
    <x v="3"/>
  </r>
  <r>
    <x v="5"/>
    <x v="6"/>
    <s v="EF10"/>
    <x v="8"/>
    <x v="4"/>
    <x v="3"/>
    <s v="AAD_NONE"/>
    <s v="XX01000000"/>
    <s v="1"/>
    <s v="1F10-RF21-01432AREND"/>
    <n v="35344"/>
    <n v="35344.262295100001"/>
    <n v="35344.262295100001"/>
    <n v="35344.262295100001"/>
    <s v=""/>
    <x v="3"/>
  </r>
  <r>
    <x v="5"/>
    <x v="6"/>
    <s v="EF10"/>
    <x v="8"/>
    <x v="4"/>
    <x v="3"/>
    <s v="AAD_NONE"/>
    <s v="XX01000000"/>
    <s v="1"/>
    <s v="1F10-RF21-01132INNO"/>
    <n v="1658580"/>
    <n v="1965040"/>
    <n v="2117192"/>
    <n v="1961190"/>
    <s v=""/>
    <x v="3"/>
  </r>
  <r>
    <x v="5"/>
    <x v="6"/>
    <s v="EF10"/>
    <x v="8"/>
    <x v="4"/>
    <x v="3"/>
    <s v="AAD_NONE"/>
    <s v="XX01000000"/>
    <s v="31"/>
    <s v="1F10-TA21-07121"/>
    <n v="6659"/>
    <n v="11600"/>
    <n v="6756"/>
    <n v="6807"/>
    <s v=""/>
    <x v="3"/>
  </r>
  <r>
    <x v="5"/>
    <x v="6"/>
    <s v="EF10"/>
    <x v="8"/>
    <x v="4"/>
    <x v="3"/>
    <s v="AAD_NONE"/>
    <s v="XX01000000"/>
    <s v="31"/>
    <s v="1F10-RF21-01432AREND"/>
    <n v="15148"/>
    <n v="15147.5409836"/>
    <n v="15147.5409836"/>
    <n v="15147.5409836"/>
    <s v=""/>
    <x v="3"/>
  </r>
  <r>
    <x v="5"/>
    <x v="6"/>
    <s v="EF10"/>
    <x v="8"/>
    <x v="4"/>
    <x v="3"/>
    <s v="AAD_NONE"/>
    <s v="XX01000000"/>
    <s v="31"/>
    <s v="1F10-RF21-01132INNO"/>
    <n v="710820"/>
    <n v="842160"/>
    <n v="907368"/>
    <n v="840510"/>
    <s v=""/>
    <x v="3"/>
  </r>
  <r>
    <x v="6"/>
    <x v="7"/>
    <s v="EG10"/>
    <x v="0"/>
    <x v="0"/>
    <x v="0"/>
    <s v="AAD_NONE"/>
    <s v="EK01010200"/>
    <s v="1"/>
    <s v="-"/>
    <n v="106587"/>
    <n v="100599"/>
    <n v="98802"/>
    <n v="98802"/>
    <s v=""/>
    <x v="0"/>
  </r>
  <r>
    <x v="6"/>
    <x v="7"/>
    <s v="EG10"/>
    <x v="0"/>
    <x v="0"/>
    <x v="0"/>
    <s v="AAD_NONE"/>
    <s v="HS11020100"/>
    <s v="1"/>
    <s v="-"/>
    <n v="1522008"/>
    <n v="1490175"/>
    <n v="1480626"/>
    <n v="1480626"/>
    <s v=""/>
    <x v="0"/>
  </r>
  <r>
    <x v="6"/>
    <x v="7"/>
    <s v="EG10"/>
    <x v="0"/>
    <x v="0"/>
    <x v="0"/>
    <s v="AAD_NONE"/>
    <s v="TI01010100"/>
    <s v="1"/>
    <s v="-"/>
    <n v="58013"/>
    <n v="45833"/>
    <n v="42180"/>
    <n v="42180"/>
    <s v=""/>
    <x v="0"/>
  </r>
  <r>
    <x v="6"/>
    <x v="7"/>
    <s v="EG10"/>
    <x v="0"/>
    <x v="0"/>
    <x v="0"/>
    <s v="AAD_NONE"/>
    <s v="TI01010200"/>
    <s v="1"/>
    <s v="-"/>
    <n v="270143"/>
    <n v="270143"/>
    <n v="270143"/>
    <n v="270143"/>
    <s v=""/>
    <x v="0"/>
  </r>
  <r>
    <x v="6"/>
    <x v="7"/>
    <s v="EG10"/>
    <x v="0"/>
    <x v="0"/>
    <x v="17"/>
    <s v="AAD_NONE"/>
    <s v="TI01010100"/>
    <s v="1"/>
    <s v="-"/>
    <n v="150000"/>
    <n v="100000"/>
    <n v="100000"/>
    <n v="100000"/>
    <s v=""/>
    <x v="17"/>
  </r>
  <r>
    <x v="6"/>
    <x v="7"/>
    <s v="EG10"/>
    <x v="0"/>
    <x v="0"/>
    <x v="18"/>
    <s v="AAD_NONE"/>
    <s v="HS11010200"/>
    <s v="1"/>
    <s v="-"/>
    <n v="324500"/>
    <n v="563000"/>
    <n v="563000"/>
    <n v="563000"/>
    <s v=""/>
    <x v="18"/>
  </r>
  <r>
    <x v="6"/>
    <x v="7"/>
    <s v="EG10"/>
    <x v="0"/>
    <x v="0"/>
    <x v="18"/>
    <s v="AAD_NONE"/>
    <s v="HS11020200"/>
    <s v="1"/>
    <s v="-"/>
    <n v="730000"/>
    <n v="1870000"/>
    <n v="3500000"/>
    <n v="4400000"/>
    <s v=""/>
    <x v="18"/>
  </r>
  <r>
    <x v="6"/>
    <x v="7"/>
    <s v="EG10"/>
    <x v="0"/>
    <x v="0"/>
    <x v="19"/>
    <s v="AAD_NONE"/>
    <s v="HS11010100"/>
    <s v="1"/>
    <s v="-"/>
    <n v="620111"/>
    <n v="1509000"/>
    <n v="10897889"/>
    <n v="23897889"/>
    <s v=""/>
    <x v="19"/>
  </r>
  <r>
    <x v="6"/>
    <x v="7"/>
    <s v="EG10"/>
    <x v="0"/>
    <x v="0"/>
    <x v="20"/>
    <s v="AAD_NONE"/>
    <s v="HS11010100"/>
    <s v="1"/>
    <s v="-"/>
    <n v="12639043"/>
    <n v="12639043"/>
    <n v="12639043"/>
    <n v="12639043"/>
    <s v=""/>
    <x v="13"/>
  </r>
  <r>
    <x v="6"/>
    <x v="7"/>
    <s v="EG10"/>
    <x v="0"/>
    <x v="4"/>
    <x v="0"/>
    <s v="AAD_NONE"/>
    <s v="EK01010300"/>
    <s v="1"/>
    <s v="1G10-SF21-04732EK16"/>
    <n v="1094263"/>
    <n v="1094263"/>
    <n v="1094263"/>
    <n v="1094263"/>
    <s v=""/>
    <x v="0"/>
  </r>
  <r>
    <x v="6"/>
    <x v="7"/>
    <s v="EG10"/>
    <x v="0"/>
    <x v="4"/>
    <x v="0"/>
    <s v="AAD_NONE"/>
    <s v="HS11020100"/>
    <s v="1"/>
    <s v="1G10-RF21-04822HAKA"/>
    <n v="293400"/>
    <m/>
    <m/>
    <m/>
    <s v=""/>
    <x v="0"/>
  </r>
  <r>
    <x v="6"/>
    <x v="7"/>
    <s v="EG10"/>
    <x v="0"/>
    <x v="4"/>
    <x v="0"/>
    <s v="AAD_NONE"/>
    <s v="HS11020100"/>
    <s v="1"/>
    <s v="1G10-SF21-04412-OKVA"/>
    <n v="81967"/>
    <n v="81967"/>
    <n v="79613"/>
    <m/>
    <s v=""/>
    <x v="0"/>
  </r>
  <r>
    <x v="6"/>
    <x v="7"/>
    <s v="EG10"/>
    <x v="0"/>
    <x v="4"/>
    <x v="0"/>
    <s v="AAD_NONE"/>
    <s v="HS11020300"/>
    <s v="1"/>
    <s v="1G10-SF21-04412-OPE"/>
    <n v="163934"/>
    <n v="163934"/>
    <n v="163934"/>
    <n v="163934"/>
    <s v=""/>
    <x v="0"/>
  </r>
  <r>
    <x v="6"/>
    <x v="7"/>
    <s v="EG10"/>
    <x v="0"/>
    <x v="4"/>
    <x v="21"/>
    <s v="AAD_NONE"/>
    <s v="HS11010100"/>
    <s v="1"/>
    <s v="1G10-RF21-04811GMN"/>
    <n v="409836"/>
    <n v="2049180"/>
    <n v="5737704"/>
    <m/>
    <s v=""/>
    <x v="20"/>
  </r>
  <r>
    <x v="6"/>
    <x v="7"/>
    <s v="EG10"/>
    <x v="0"/>
    <x v="4"/>
    <x v="21"/>
    <s v="AAD_NONE"/>
    <s v="HS11010100"/>
    <s v="1"/>
    <s v="1G10-RF21-04811PK"/>
    <n v="642795"/>
    <n v="2112041"/>
    <n v="4591394"/>
    <n v="1836557"/>
    <s v=""/>
    <x v="20"/>
  </r>
  <r>
    <x v="6"/>
    <x v="7"/>
    <s v="EG10"/>
    <x v="1"/>
    <x v="1"/>
    <x v="3"/>
    <s v="AAD_NONE"/>
    <s v="XX01000000"/>
    <s v="1"/>
    <s v="-"/>
    <n v="4184709"/>
    <n v="4878234"/>
    <n v="6108670"/>
    <n v="9661670"/>
    <s v=""/>
    <x v="3"/>
  </r>
  <r>
    <x v="6"/>
    <x v="7"/>
    <s v="EG10"/>
    <x v="1"/>
    <x v="4"/>
    <x v="3"/>
    <s v="AAD_NONE"/>
    <s v="XX01000000"/>
    <s v="1"/>
    <s v="1G10-SF21-04732EK16"/>
    <n v="240737"/>
    <n v="240737"/>
    <n v="240737"/>
    <n v="240737"/>
    <s v=""/>
    <x v="3"/>
  </r>
  <r>
    <x v="6"/>
    <x v="7"/>
    <s v="EG10"/>
    <x v="1"/>
    <x v="4"/>
    <x v="3"/>
    <s v="AAD_NONE"/>
    <s v="XX01000000"/>
    <s v="1"/>
    <s v="1G10-SF21-04412-OKVA"/>
    <n v="18033"/>
    <n v="18033"/>
    <n v="17514"/>
    <m/>
    <s v=""/>
    <x v="3"/>
  </r>
  <r>
    <x v="6"/>
    <x v="7"/>
    <s v="EG10"/>
    <x v="1"/>
    <x v="4"/>
    <x v="3"/>
    <s v="AAD_NONE"/>
    <s v="XX01000000"/>
    <s v="1"/>
    <s v="1G10-SF21-04412-OPE"/>
    <n v="36066"/>
    <n v="36066"/>
    <n v="36066"/>
    <n v="36066"/>
    <s v=""/>
    <x v="3"/>
  </r>
  <r>
    <x v="6"/>
    <x v="7"/>
    <s v="EG10"/>
    <x v="1"/>
    <x v="4"/>
    <x v="0"/>
    <s v="AAD_NONE"/>
    <s v="XX01000000"/>
    <s v="1"/>
    <s v="1G10-RF21-04822HAKA"/>
    <n v="64548"/>
    <m/>
    <m/>
    <m/>
    <s v=""/>
    <x v="0"/>
  </r>
  <r>
    <x v="6"/>
    <x v="7"/>
    <s v="EG10"/>
    <x v="1"/>
    <x v="4"/>
    <x v="21"/>
    <s v="AAD_NONE"/>
    <s v="XX01000000"/>
    <s v="1"/>
    <s v="1G10-RF21-04811GMN"/>
    <n v="90164"/>
    <n v="450820"/>
    <n v="1262296"/>
    <m/>
    <s v=""/>
    <x v="20"/>
  </r>
  <r>
    <x v="6"/>
    <x v="7"/>
    <s v="EG10"/>
    <x v="1"/>
    <x v="4"/>
    <x v="21"/>
    <s v="AAD_NONE"/>
    <s v="XX01000000"/>
    <s v="1"/>
    <s v="1G10-RF21-04811PK"/>
    <n v="141415"/>
    <n v="464649"/>
    <n v="1010106"/>
    <n v="404043"/>
    <s v=""/>
    <x v="20"/>
  </r>
  <r>
    <x v="6"/>
    <x v="7"/>
    <s v="EG10"/>
    <x v="14"/>
    <x v="1"/>
    <x v="3"/>
    <s v="AAD_NONE"/>
    <s v="HS11010400"/>
    <s v="1"/>
    <s v="-"/>
    <n v="253000"/>
    <n v="253000"/>
    <n v="253000"/>
    <n v="253000"/>
    <s v=""/>
    <x v="3"/>
  </r>
  <r>
    <x v="6"/>
    <x v="7"/>
    <s v="EG10"/>
    <x v="2"/>
    <x v="1"/>
    <x v="22"/>
    <s v="AAD_NONE"/>
    <s v="HS11010400"/>
    <s v="1"/>
    <s v="-"/>
    <n v="1763075"/>
    <m/>
    <m/>
    <m/>
    <s v=""/>
    <x v="21"/>
  </r>
  <r>
    <x v="6"/>
    <x v="7"/>
    <s v="EG10"/>
    <x v="2"/>
    <x v="0"/>
    <x v="3"/>
    <s v="AAD_NONE"/>
    <s v="EK01010100"/>
    <s v="1"/>
    <s v="-"/>
    <n v="25000"/>
    <n v="25000"/>
    <n v="25000"/>
    <n v="25000"/>
    <s v=""/>
    <x v="3"/>
  </r>
  <r>
    <x v="6"/>
    <x v="7"/>
    <s v="EG10"/>
    <x v="2"/>
    <x v="0"/>
    <x v="3"/>
    <s v="AAD_NONE"/>
    <s v="HS11010400"/>
    <s v="1"/>
    <s v="-"/>
    <n v="17258619"/>
    <n v="17258619"/>
    <n v="17258619"/>
    <n v="17258619"/>
    <s v=""/>
    <x v="3"/>
  </r>
  <r>
    <x v="6"/>
    <x v="7"/>
    <s v="EG10"/>
    <x v="2"/>
    <x v="0"/>
    <x v="3"/>
    <s v="AAD_NONE"/>
    <s v="HS11020300"/>
    <s v="1"/>
    <s v="-"/>
    <n v="365000"/>
    <n v="365000"/>
    <n v="365000"/>
    <n v="365000"/>
    <s v=""/>
    <x v="3"/>
  </r>
  <r>
    <x v="6"/>
    <x v="7"/>
    <s v="EG10"/>
    <x v="2"/>
    <x v="0"/>
    <x v="3"/>
    <s v="AAD_NONE"/>
    <s v="TI01010100"/>
    <s v="1"/>
    <s v="-"/>
    <n v="522000"/>
    <n v="522000"/>
    <n v="522000"/>
    <n v="522000"/>
    <s v=""/>
    <x v="3"/>
  </r>
  <r>
    <x v="6"/>
    <x v="7"/>
    <s v="EG10"/>
    <x v="2"/>
    <x v="0"/>
    <x v="23"/>
    <s v="AAD_NONE"/>
    <s v="EK01010100"/>
    <s v="1"/>
    <s v="-"/>
    <n v="65000"/>
    <n v="65000"/>
    <n v="65000"/>
    <n v="65000"/>
    <s v=""/>
    <x v="22"/>
  </r>
  <r>
    <x v="6"/>
    <x v="7"/>
    <s v="EG10"/>
    <x v="3"/>
    <x v="0"/>
    <x v="3"/>
    <s v="AAD_NONE"/>
    <s v="EK01010200"/>
    <s v="1"/>
    <s v="-"/>
    <n v="1493787"/>
    <n v="1494676"/>
    <n v="1495414"/>
    <n v="1495414"/>
    <s v=""/>
    <x v="3"/>
  </r>
  <r>
    <x v="6"/>
    <x v="7"/>
    <s v="EG10"/>
    <x v="3"/>
    <x v="0"/>
    <x v="3"/>
    <s v="AAD_NONE"/>
    <s v="HS11010600"/>
    <s v="1"/>
    <s v="9G10-312-CEDEFOP"/>
    <n v="10200"/>
    <n v="10200"/>
    <n v="10200"/>
    <n v="10200"/>
    <s v=""/>
    <x v="3"/>
  </r>
  <r>
    <x v="6"/>
    <x v="7"/>
    <s v="EG10"/>
    <x v="3"/>
    <x v="0"/>
    <x v="3"/>
    <s v="AAD_NONE"/>
    <s v="HS11020100"/>
    <s v="1"/>
    <s v="-"/>
    <n v="7941042"/>
    <n v="7945771"/>
    <n v="7949695"/>
    <n v="7949695"/>
    <s v=""/>
    <x v="3"/>
  </r>
  <r>
    <x v="6"/>
    <x v="7"/>
    <s v="EG10"/>
    <x v="3"/>
    <x v="0"/>
    <x v="3"/>
    <s v="AAD_NONE"/>
    <s v="HS11030200"/>
    <s v="1"/>
    <s v="-"/>
    <n v="20000"/>
    <n v="20000"/>
    <n v="20000"/>
    <n v="20000"/>
    <s v=""/>
    <x v="3"/>
  </r>
  <r>
    <x v="6"/>
    <x v="7"/>
    <s v="EG10"/>
    <x v="3"/>
    <x v="0"/>
    <x v="3"/>
    <s v="AAD_NONE"/>
    <s v="TI01010100"/>
    <s v="1"/>
    <s v="-"/>
    <n v="3038339"/>
    <n v="3040148"/>
    <n v="3041650"/>
    <n v="3041650"/>
    <s v=""/>
    <x v="3"/>
  </r>
  <r>
    <x v="6"/>
    <x v="7"/>
    <s v="EG10"/>
    <x v="3"/>
    <x v="0"/>
    <x v="24"/>
    <s v="AAD_NONE"/>
    <s v="HS11030200"/>
    <s v="1"/>
    <s v="-"/>
    <n v="22399"/>
    <n v="23406"/>
    <m/>
    <m/>
    <s v=""/>
    <x v="23"/>
  </r>
  <r>
    <x v="6"/>
    <x v="7"/>
    <s v="EG10"/>
    <x v="3"/>
    <x v="4"/>
    <x v="3"/>
    <s v="AAD_NONE"/>
    <s v="EK01010200"/>
    <s v="1"/>
    <s v="1G10-TA21-07121"/>
    <n v="71953"/>
    <n v="75191"/>
    <n v="78574"/>
    <n v="82110"/>
    <s v=""/>
    <x v="3"/>
  </r>
  <r>
    <x v="6"/>
    <x v="7"/>
    <s v="EG10"/>
    <x v="3"/>
    <x v="4"/>
    <x v="3"/>
    <s v="AAD_NONE"/>
    <s v="EK01010300"/>
    <s v="1"/>
    <s v="1G10-SF21-04732EK16"/>
    <n v="49000"/>
    <n v="49000"/>
    <n v="49000"/>
    <n v="49000"/>
    <s v=""/>
    <x v="3"/>
  </r>
  <r>
    <x v="6"/>
    <x v="7"/>
    <s v="EG10"/>
    <x v="3"/>
    <x v="4"/>
    <x v="3"/>
    <s v="AAD_NONE"/>
    <s v="HS11010500"/>
    <s v="1"/>
    <s v="1G10-SF21-04612VOTI"/>
    <n v="533500"/>
    <n v="547500"/>
    <n v="536000"/>
    <n v="490500"/>
    <s v=""/>
    <x v="3"/>
  </r>
  <r>
    <x v="6"/>
    <x v="7"/>
    <s v="EG10"/>
    <x v="3"/>
    <x v="4"/>
    <x v="3"/>
    <s v="AAD_NONE"/>
    <s v="HS11010600"/>
    <s v="1"/>
    <s v="9G10-312-CEDEFOP"/>
    <n v="23615"/>
    <n v="23615"/>
    <n v="23615"/>
    <n v="23615"/>
    <s v=""/>
    <x v="3"/>
  </r>
  <r>
    <x v="6"/>
    <x v="7"/>
    <s v="EG10"/>
    <x v="3"/>
    <x v="4"/>
    <x v="3"/>
    <s v="AAD_NONE"/>
    <s v="HS11010600"/>
    <s v="1"/>
    <s v="9G10-33-EURYDICE"/>
    <n v="30000"/>
    <n v="30000"/>
    <n v="30000"/>
    <n v="30000"/>
    <s v=""/>
    <x v="3"/>
  </r>
  <r>
    <x v="6"/>
    <x v="7"/>
    <s v="EG10"/>
    <x v="3"/>
    <x v="4"/>
    <x v="3"/>
    <s v="AAD_NONE"/>
    <s v="HS11020100"/>
    <s v="1"/>
    <s v="1G10-TA21-07121"/>
    <n v="382504"/>
    <n v="399717"/>
    <n v="417704"/>
    <n v="436501"/>
    <s v=""/>
    <x v="3"/>
  </r>
  <r>
    <x v="6"/>
    <x v="7"/>
    <s v="EG10"/>
    <x v="3"/>
    <x v="4"/>
    <x v="3"/>
    <s v="AAD_NONE"/>
    <s v="HS11020100"/>
    <s v="1"/>
    <s v="1G10-SF21-04412-OKVA"/>
    <n v="572167"/>
    <n v="599081"/>
    <n v="625454"/>
    <n v="651679"/>
    <s v=""/>
    <x v="3"/>
  </r>
  <r>
    <x v="6"/>
    <x v="7"/>
    <s v="EG10"/>
    <x v="3"/>
    <x v="4"/>
    <x v="3"/>
    <s v="AAD_NONE"/>
    <s v="HS11020300"/>
    <s v="1"/>
    <s v="6G10-SH00-01142SVEST"/>
    <n v="28790"/>
    <n v="28790"/>
    <n v="28789"/>
    <n v="11257"/>
    <s v=""/>
    <x v="3"/>
  </r>
  <r>
    <x v="6"/>
    <x v="7"/>
    <s v="EG10"/>
    <x v="3"/>
    <x v="4"/>
    <x v="3"/>
    <s v="AAD_NONE"/>
    <s v="HS11020300"/>
    <s v="1"/>
    <s v="1G10-SF21-04412-OPE"/>
    <n v="200000"/>
    <n v="200000"/>
    <n v="200000"/>
    <n v="200000"/>
    <s v=""/>
    <x v="3"/>
  </r>
  <r>
    <x v="6"/>
    <x v="7"/>
    <s v="EG10"/>
    <x v="3"/>
    <x v="4"/>
    <x v="3"/>
    <s v="AAD_NONE"/>
    <s v="HS11030200"/>
    <s v="1"/>
    <s v="9G10-RR20-01212DIGI"/>
    <n v="740000"/>
    <n v="223321"/>
    <m/>
    <m/>
    <s v=""/>
    <x v="3"/>
  </r>
  <r>
    <x v="6"/>
    <x v="7"/>
    <s v="EG10"/>
    <x v="3"/>
    <x v="4"/>
    <x v="3"/>
    <s v="AAD_NONE"/>
    <s v="HS11030200"/>
    <s v="1"/>
    <s v="9G10-RR20-02122ROHE"/>
    <n v="1611572"/>
    <n v="5160000"/>
    <m/>
    <m/>
    <s v=""/>
    <x v="3"/>
  </r>
  <r>
    <x v="6"/>
    <x v="7"/>
    <s v="EG10"/>
    <x v="3"/>
    <x v="4"/>
    <x v="3"/>
    <s v="AAD_NONE"/>
    <s v="HS11040400"/>
    <s v="1"/>
    <s v="1G10-SF21-04722NEET"/>
    <n v="50801"/>
    <n v="52546"/>
    <n v="54215"/>
    <n v="55949"/>
    <s v=""/>
    <x v="3"/>
  </r>
  <r>
    <x v="6"/>
    <x v="7"/>
    <s v="EG10"/>
    <x v="3"/>
    <x v="4"/>
    <x v="3"/>
    <s v="AAD_NONE"/>
    <s v="HS11040400"/>
    <s v="1"/>
    <s v="1G10-SF21-04512NEET"/>
    <n v="176529"/>
    <n v="176529"/>
    <n v="176529"/>
    <n v="176529"/>
    <s v=""/>
    <x v="3"/>
  </r>
  <r>
    <x v="6"/>
    <x v="7"/>
    <s v="EG10"/>
    <x v="3"/>
    <x v="4"/>
    <x v="3"/>
    <s v="AAD_NONE"/>
    <s v="TI01010100"/>
    <s v="1"/>
    <s v="1G10-TA21-07121"/>
    <n v="146351"/>
    <n v="152937"/>
    <n v="159819"/>
    <n v="167010"/>
    <s v=""/>
    <x v="3"/>
  </r>
  <r>
    <x v="6"/>
    <x v="7"/>
    <s v="EG10"/>
    <x v="4"/>
    <x v="0"/>
    <x v="3"/>
    <s v="AAD_NONE"/>
    <s v="EK01010200"/>
    <s v="1"/>
    <s v="-"/>
    <n v="568804"/>
    <n v="576252"/>
    <n v="578048"/>
    <n v="578048"/>
    <s v=""/>
    <x v="3"/>
  </r>
  <r>
    <x v="6"/>
    <x v="7"/>
    <s v="EG10"/>
    <x v="4"/>
    <x v="0"/>
    <x v="3"/>
    <s v="AAD_NONE"/>
    <s v="HS11010100"/>
    <s v="1"/>
    <s v="-"/>
    <n v="24289771"/>
    <n v="24289771"/>
    <n v="24289771"/>
    <n v="24289771"/>
    <s v=""/>
    <x v="3"/>
  </r>
  <r>
    <x v="6"/>
    <x v="7"/>
    <s v="EG10"/>
    <x v="4"/>
    <x v="0"/>
    <x v="3"/>
    <s v="AAD_NONE"/>
    <s v="HS11010200"/>
    <s v="1"/>
    <s v="-"/>
    <n v="100462"/>
    <n v="100462"/>
    <n v="100462"/>
    <n v="100462"/>
    <s v=""/>
    <x v="3"/>
  </r>
  <r>
    <x v="6"/>
    <x v="7"/>
    <s v="EG10"/>
    <x v="4"/>
    <x v="0"/>
    <x v="3"/>
    <s v="AAD_NONE"/>
    <s v="HS11020100"/>
    <s v="1"/>
    <s v="-"/>
    <n v="3379091"/>
    <n v="3421227"/>
    <n v="3430777"/>
    <n v="3430777"/>
    <s v=""/>
    <x v="3"/>
  </r>
  <r>
    <x v="6"/>
    <x v="7"/>
    <s v="EG10"/>
    <x v="4"/>
    <x v="0"/>
    <x v="3"/>
    <s v="AAD_NONE"/>
    <s v="TI01010100"/>
    <s v="1"/>
    <s v="-"/>
    <n v="741802"/>
    <n v="753982"/>
    <n v="757636"/>
    <n v="757636"/>
    <s v=""/>
    <x v="3"/>
  </r>
  <r>
    <x v="6"/>
    <x v="7"/>
    <s v="EG10"/>
    <x v="4"/>
    <x v="0"/>
    <x v="3"/>
    <s v="AAD_NONE"/>
    <s v="TI01010200"/>
    <s v="1"/>
    <s v="-"/>
    <n v="1207144"/>
    <n v="1215780"/>
    <n v="1215780"/>
    <n v="1215780"/>
    <s v=""/>
    <x v="3"/>
  </r>
  <r>
    <x v="6"/>
    <x v="7"/>
    <s v="EG10"/>
    <x v="4"/>
    <x v="0"/>
    <x v="25"/>
    <s v="AAD_NONE"/>
    <s v="HS11040300"/>
    <s v="1"/>
    <s v="-"/>
    <n v="2000"/>
    <n v="2000"/>
    <n v="2000"/>
    <n v="2000"/>
    <s v=""/>
    <x v="24"/>
  </r>
  <r>
    <x v="6"/>
    <x v="7"/>
    <s v="EG10"/>
    <x v="4"/>
    <x v="4"/>
    <x v="3"/>
    <s v="AAD_NONE"/>
    <s v="EK01010200"/>
    <s v="1"/>
    <s v="1G10-TA21-07121"/>
    <n v="19687"/>
    <n v="52452"/>
    <n v="32644"/>
    <n v="28204"/>
    <s v=""/>
    <x v="3"/>
  </r>
  <r>
    <x v="6"/>
    <x v="7"/>
    <s v="EG10"/>
    <x v="4"/>
    <x v="4"/>
    <x v="3"/>
    <s v="AAD_NONE"/>
    <s v="HS11010500"/>
    <s v="1"/>
    <s v="1G10-SF21-04612VOTI"/>
    <n v="334374"/>
    <n v="346500"/>
    <n v="334000"/>
    <n v="296500"/>
    <s v=""/>
    <x v="3"/>
  </r>
  <r>
    <x v="6"/>
    <x v="7"/>
    <s v="EG10"/>
    <x v="4"/>
    <x v="4"/>
    <x v="3"/>
    <s v="AAD_NONE"/>
    <s v="HS11020100"/>
    <s v="1"/>
    <s v="1G10-TA21-07121"/>
    <n v="104660"/>
    <n v="278838"/>
    <n v="173537"/>
    <n v="149935"/>
    <s v=""/>
    <x v="3"/>
  </r>
  <r>
    <x v="6"/>
    <x v="7"/>
    <s v="EG10"/>
    <x v="4"/>
    <x v="4"/>
    <x v="3"/>
    <s v="AAD_NONE"/>
    <s v="HS11020100"/>
    <s v="1"/>
    <s v="1G10-SF21-04412-OKVA"/>
    <n v="1942210"/>
    <n v="2009290"/>
    <n v="1976171"/>
    <n v="1328717"/>
    <s v=""/>
    <x v="3"/>
  </r>
  <r>
    <x v="6"/>
    <x v="7"/>
    <s v="EG10"/>
    <x v="4"/>
    <x v="4"/>
    <x v="3"/>
    <s v="AAD_NONE"/>
    <s v="HS11020300"/>
    <s v="1"/>
    <s v="1G10-SF21-04412-OPE"/>
    <n v="163934"/>
    <n v="327868"/>
    <n v="327868"/>
    <n v="327868"/>
    <s v=""/>
    <x v="3"/>
  </r>
  <r>
    <x v="6"/>
    <x v="7"/>
    <s v="EG10"/>
    <x v="4"/>
    <x v="4"/>
    <x v="3"/>
    <s v="AAD_NONE"/>
    <s v="HS11040400"/>
    <s v="1"/>
    <s v="1G10-SF21-04722NEET"/>
    <n v="144435"/>
    <n v="127043"/>
    <n v="109652"/>
    <n v="83565"/>
    <s v=""/>
    <x v="3"/>
  </r>
  <r>
    <x v="6"/>
    <x v="7"/>
    <s v="EG10"/>
    <x v="4"/>
    <x v="4"/>
    <x v="3"/>
    <s v="AAD_NONE"/>
    <s v="HS11040400"/>
    <s v="1"/>
    <s v="1G10-SF21-04512NEET"/>
    <n v="105580"/>
    <n v="183276"/>
    <n v="218152"/>
    <n v="219456"/>
    <s v=""/>
    <x v="3"/>
  </r>
  <r>
    <x v="6"/>
    <x v="7"/>
    <s v="EG10"/>
    <x v="4"/>
    <x v="4"/>
    <x v="3"/>
    <s v="AAD_NONE"/>
    <s v="TI01010100"/>
    <s v="1"/>
    <s v="5G10-TA1-norra"/>
    <n v="5000"/>
    <m/>
    <m/>
    <m/>
    <s v=""/>
    <x v="3"/>
  </r>
  <r>
    <x v="6"/>
    <x v="7"/>
    <s v="EG10"/>
    <x v="4"/>
    <x v="4"/>
    <x v="3"/>
    <s v="AAD_NONE"/>
    <s v="TI01010100"/>
    <s v="1"/>
    <s v="5G10-NO14-01341KSF"/>
    <n v="10000"/>
    <m/>
    <m/>
    <m/>
    <s v=""/>
    <x v="3"/>
  </r>
  <r>
    <x v="6"/>
    <x v="7"/>
    <s v="EG10"/>
    <x v="4"/>
    <x v="4"/>
    <x v="3"/>
    <s v="AAD_NONE"/>
    <s v="TI01010100"/>
    <s v="1"/>
    <s v="1G10-TA21-07121"/>
    <n v="40044"/>
    <n v="106687"/>
    <n v="66398"/>
    <n v="57367"/>
    <s v=""/>
    <x v="3"/>
  </r>
  <r>
    <x v="6"/>
    <x v="7"/>
    <s v="EG10"/>
    <x v="4"/>
    <x v="3"/>
    <x v="3"/>
    <s v="AAD_NONE"/>
    <s v="EK01010200"/>
    <s v="1"/>
    <s v="-"/>
    <n v="8009"/>
    <n v="8009"/>
    <n v="8009"/>
    <n v="8009"/>
    <s v=""/>
    <x v="3"/>
  </r>
  <r>
    <x v="6"/>
    <x v="7"/>
    <s v="EG10"/>
    <x v="4"/>
    <x v="3"/>
    <x v="3"/>
    <s v="AAD_NONE"/>
    <s v="HS11020100"/>
    <s v="1"/>
    <s v="-"/>
    <n v="56520"/>
    <n v="56520"/>
    <n v="56520"/>
    <n v="56520"/>
    <s v=""/>
    <x v="3"/>
  </r>
  <r>
    <x v="6"/>
    <x v="7"/>
    <s v="EG10"/>
    <x v="4"/>
    <x v="3"/>
    <x v="3"/>
    <s v="AAD_NONE"/>
    <s v="TI01010200"/>
    <s v="1"/>
    <s v="-"/>
    <n v="47371"/>
    <n v="47371"/>
    <n v="47371"/>
    <n v="47371"/>
    <s v=""/>
    <x v="3"/>
  </r>
  <r>
    <x v="6"/>
    <x v="7"/>
    <s v="EG10"/>
    <x v="15"/>
    <x v="1"/>
    <x v="3"/>
    <s v="AAD_NONE"/>
    <s v="HS11010400"/>
    <s v="1"/>
    <s v="-"/>
    <n v="14000"/>
    <n v="14000"/>
    <n v="14000"/>
    <n v="14000"/>
    <s v=""/>
    <x v="3"/>
  </r>
  <r>
    <x v="6"/>
    <x v="7"/>
    <s v="EG10"/>
    <x v="16"/>
    <x v="0"/>
    <x v="3"/>
    <s v="AAD_NONE"/>
    <s v="EK01010100"/>
    <s v="1"/>
    <s v="-"/>
    <n v="22600"/>
    <n v="22600"/>
    <n v="22600"/>
    <n v="22600"/>
    <s v=""/>
    <x v="3"/>
  </r>
  <r>
    <x v="6"/>
    <x v="7"/>
    <s v="EG10"/>
    <x v="16"/>
    <x v="0"/>
    <x v="3"/>
    <s v="AAD_NONE"/>
    <s v="EK01010200"/>
    <s v="1"/>
    <s v="-"/>
    <n v="438771"/>
    <n v="438771"/>
    <n v="448151"/>
    <n v="448151"/>
    <s v=""/>
    <x v="3"/>
  </r>
  <r>
    <x v="6"/>
    <x v="7"/>
    <s v="EG10"/>
    <x v="16"/>
    <x v="0"/>
    <x v="3"/>
    <s v="AAD_NONE"/>
    <s v="EK01010300"/>
    <s v="1"/>
    <s v="-"/>
    <n v="650778"/>
    <n v="650778"/>
    <n v="650778"/>
    <n v="650778"/>
    <s v=""/>
    <x v="3"/>
  </r>
  <r>
    <x v="6"/>
    <x v="7"/>
    <s v="EG10"/>
    <x v="16"/>
    <x v="0"/>
    <x v="3"/>
    <s v="AAD_NONE"/>
    <s v="HS11010200"/>
    <s v="1"/>
    <s v="-"/>
    <n v="82619366"/>
    <n v="82126621"/>
    <n v="80443432"/>
    <n v="79600366"/>
    <s v=""/>
    <x v="3"/>
  </r>
  <r>
    <x v="6"/>
    <x v="7"/>
    <s v="EG10"/>
    <x v="16"/>
    <x v="0"/>
    <x v="3"/>
    <s v="AAD_NONE"/>
    <s v="HS11010400"/>
    <s v="1"/>
    <s v="-"/>
    <n v="259518431"/>
    <n v="301377506"/>
    <n v="301377506"/>
    <n v="301377506"/>
    <s v=""/>
    <x v="3"/>
  </r>
  <r>
    <x v="6"/>
    <x v="7"/>
    <s v="EG10"/>
    <x v="16"/>
    <x v="0"/>
    <x v="3"/>
    <s v="AAD_NONE"/>
    <s v="HS11010500"/>
    <s v="1"/>
    <s v="-"/>
    <n v="216100"/>
    <n v="216100"/>
    <n v="216100"/>
    <n v="216100"/>
    <s v=""/>
    <x v="3"/>
  </r>
  <r>
    <x v="6"/>
    <x v="7"/>
    <s v="EG10"/>
    <x v="16"/>
    <x v="0"/>
    <x v="3"/>
    <s v="AAD_NONE"/>
    <s v="HS11010600"/>
    <s v="1"/>
    <s v="-"/>
    <n v="100000"/>
    <n v="100000"/>
    <n v="100000"/>
    <n v="100000"/>
    <s v=""/>
    <x v="3"/>
  </r>
  <r>
    <x v="6"/>
    <x v="7"/>
    <s v="EG10"/>
    <x v="16"/>
    <x v="0"/>
    <x v="3"/>
    <s v="AAD_NONE"/>
    <s v="HS11020100"/>
    <s v="1"/>
    <s v="-"/>
    <n v="6216752"/>
    <n v="6216752"/>
    <n v="6266620"/>
    <n v="6266620"/>
    <s v=""/>
    <x v="3"/>
  </r>
  <r>
    <x v="6"/>
    <x v="7"/>
    <s v="EG10"/>
    <x v="16"/>
    <x v="0"/>
    <x v="3"/>
    <s v="AAD_NONE"/>
    <s v="HS11020200"/>
    <s v="1"/>
    <s v="-"/>
    <n v="56744000"/>
    <n v="61344000"/>
    <n v="58184000"/>
    <n v="58184000"/>
    <s v=""/>
    <x v="3"/>
  </r>
  <r>
    <x v="6"/>
    <x v="7"/>
    <s v="EG10"/>
    <x v="16"/>
    <x v="0"/>
    <x v="3"/>
    <s v="AAD_NONE"/>
    <s v="HS11030100"/>
    <s v="1"/>
    <s v="-"/>
    <n v="1387732"/>
    <n v="1387732"/>
    <n v="1387732"/>
    <n v="1387732"/>
    <s v=""/>
    <x v="3"/>
  </r>
  <r>
    <x v="6"/>
    <x v="7"/>
    <s v="EG10"/>
    <x v="16"/>
    <x v="0"/>
    <x v="3"/>
    <s v="AAD_NONE"/>
    <s v="HS11030200"/>
    <s v="1"/>
    <s v="-"/>
    <n v="3767240"/>
    <n v="3767240"/>
    <n v="3767240"/>
    <n v="3767240"/>
    <s v=""/>
    <x v="3"/>
  </r>
  <r>
    <x v="6"/>
    <x v="7"/>
    <s v="EG10"/>
    <x v="16"/>
    <x v="0"/>
    <x v="3"/>
    <s v="AAD_NONE"/>
    <s v="HS11040100"/>
    <s v="1"/>
    <s v="-"/>
    <n v="191000"/>
    <n v="191000"/>
    <n v="191000"/>
    <n v="191000"/>
    <s v=""/>
    <x v="3"/>
  </r>
  <r>
    <x v="6"/>
    <x v="7"/>
    <s v="EG10"/>
    <x v="16"/>
    <x v="0"/>
    <x v="3"/>
    <s v="AAD_NONE"/>
    <s v="HS11040200"/>
    <s v="1"/>
    <s v="-"/>
    <n v="998350"/>
    <n v="998350"/>
    <n v="998350"/>
    <n v="998350"/>
    <s v=""/>
    <x v="3"/>
  </r>
  <r>
    <x v="6"/>
    <x v="7"/>
    <s v="EG10"/>
    <x v="16"/>
    <x v="0"/>
    <x v="3"/>
    <s v="AAD_NONE"/>
    <s v="HS11040300"/>
    <s v="1"/>
    <s v="-"/>
    <n v="1056500"/>
    <n v="1056500"/>
    <n v="1056500"/>
    <n v="1056500"/>
    <s v=""/>
    <x v="3"/>
  </r>
  <r>
    <x v="6"/>
    <x v="7"/>
    <s v="EG10"/>
    <x v="16"/>
    <x v="0"/>
    <x v="3"/>
    <s v="AAD_NONE"/>
    <s v="TI01010100"/>
    <s v="1"/>
    <s v="-"/>
    <n v="176550557"/>
    <n v="184333647"/>
    <n v="196061946"/>
    <n v="196061946"/>
    <s v=""/>
    <x v="3"/>
  </r>
  <r>
    <x v="6"/>
    <x v="7"/>
    <s v="EG10"/>
    <x v="16"/>
    <x v="0"/>
    <x v="3"/>
    <s v="AAD_NONE"/>
    <s v="TI01010200"/>
    <s v="1"/>
    <s v="-"/>
    <n v="15115000"/>
    <n v="15115000"/>
    <n v="15115000"/>
    <n v="15115000"/>
    <s v=""/>
    <x v="3"/>
  </r>
  <r>
    <x v="6"/>
    <x v="7"/>
    <s v="EG10"/>
    <x v="16"/>
    <x v="0"/>
    <x v="3"/>
    <s v="AAD_NONE"/>
    <s v="TI02020100"/>
    <s v="1"/>
    <s v="-"/>
    <n v="1650000"/>
    <n v="1650000"/>
    <n v="1650000"/>
    <n v="1650000"/>
    <s v=""/>
    <x v="3"/>
  </r>
  <r>
    <x v="6"/>
    <x v="7"/>
    <s v="EG10"/>
    <x v="16"/>
    <x v="0"/>
    <x v="25"/>
    <s v="AAD_NONE"/>
    <s v="HS11040300"/>
    <s v="1"/>
    <s v="-"/>
    <n v="500000"/>
    <n v="500000"/>
    <n v="500000"/>
    <n v="500000"/>
    <s v=""/>
    <x v="24"/>
  </r>
  <r>
    <x v="6"/>
    <x v="7"/>
    <s v="EG10"/>
    <x v="16"/>
    <x v="0"/>
    <x v="24"/>
    <s v="AAD_NONE"/>
    <s v="HS11030200"/>
    <s v="1"/>
    <s v="9G10-RR20-01212DIGI"/>
    <n v="200000"/>
    <n v="200000"/>
    <m/>
    <m/>
    <s v=""/>
    <x v="23"/>
  </r>
  <r>
    <x v="6"/>
    <x v="7"/>
    <s v="EG10"/>
    <x v="16"/>
    <x v="0"/>
    <x v="24"/>
    <s v="AAD_NONE"/>
    <s v="HS11030200"/>
    <s v="1"/>
    <s v="9G10-RR20-02122ROHE"/>
    <n v="400000"/>
    <n v="400000"/>
    <m/>
    <m/>
    <s v=""/>
    <x v="23"/>
  </r>
  <r>
    <x v="6"/>
    <x v="7"/>
    <s v="EG10"/>
    <x v="16"/>
    <x v="4"/>
    <x v="3"/>
    <s v="AAD_NONE"/>
    <s v="HS11010500"/>
    <s v="1"/>
    <s v="9G10-317-AGENDA"/>
    <n v="8980"/>
    <n v="35918"/>
    <n v="35918"/>
    <n v="35918"/>
    <s v=""/>
    <x v="3"/>
  </r>
  <r>
    <x v="6"/>
    <x v="7"/>
    <s v="EG10"/>
    <x v="16"/>
    <x v="4"/>
    <x v="3"/>
    <s v="AAD_NONE"/>
    <s v="HS11010500"/>
    <s v="1"/>
    <s v="9G10-317-EPALE"/>
    <n v="23000"/>
    <n v="23000"/>
    <n v="23000"/>
    <n v="23000"/>
    <s v=""/>
    <x v="3"/>
  </r>
  <r>
    <x v="6"/>
    <x v="7"/>
    <s v="EG10"/>
    <x v="16"/>
    <x v="4"/>
    <x v="3"/>
    <s v="AAD_NONE"/>
    <s v="HS11010500"/>
    <s v="1"/>
    <s v="1G10-SF21-04612VOTI"/>
    <n v="14082000"/>
    <n v="15300000"/>
    <n v="14800000"/>
    <n v="13300000"/>
    <s v=""/>
    <x v="3"/>
  </r>
  <r>
    <x v="6"/>
    <x v="7"/>
    <s v="EG10"/>
    <x v="16"/>
    <x v="4"/>
    <x v="3"/>
    <s v="AAD_NONE"/>
    <s v="HS11020100"/>
    <s v="1"/>
    <s v="1G10-SF21-04412-OKVA"/>
    <n v="1870000"/>
    <n v="2600630"/>
    <n v="2345630"/>
    <n v="1917500"/>
    <s v=""/>
    <x v="3"/>
  </r>
  <r>
    <x v="6"/>
    <x v="7"/>
    <s v="EG10"/>
    <x v="16"/>
    <x v="4"/>
    <x v="3"/>
    <s v="AAD_NONE"/>
    <s v="HS11020300"/>
    <s v="1"/>
    <s v="1G10-SF21-04412-OPE"/>
    <n v="4000000"/>
    <n v="4000000"/>
    <n v="4000000"/>
    <n v="4000000"/>
    <s v=""/>
    <x v="3"/>
  </r>
  <r>
    <x v="6"/>
    <x v="7"/>
    <s v="EG10"/>
    <x v="16"/>
    <x v="5"/>
    <x v="3"/>
    <s v="AAD_NONE"/>
    <s v="HS11010100"/>
    <s v="1"/>
    <s v="S1GRF-RT21-04811"/>
    <n v="5854180"/>
    <n v="13178020"/>
    <n v="23387000"/>
    <n v="8154800"/>
    <s v=""/>
    <x v="3"/>
  </r>
  <r>
    <x v="6"/>
    <x v="7"/>
    <s v="EG10"/>
    <x v="16"/>
    <x v="5"/>
    <x v="3"/>
    <s v="AAD_NONE"/>
    <s v="HS11010500"/>
    <s v="1"/>
    <s v="S1GSF-RT21-04611"/>
    <n v="2800000"/>
    <n v="2800000"/>
    <n v="2800000"/>
    <n v="2800000"/>
    <s v=""/>
    <x v="3"/>
  </r>
  <r>
    <x v="6"/>
    <x v="7"/>
    <s v="EG10"/>
    <x v="16"/>
    <x v="5"/>
    <x v="3"/>
    <s v="AAD_NONE"/>
    <s v="HS11030100"/>
    <s v="1"/>
    <s v="S1GSF-RT21-04622"/>
    <n v="2100077"/>
    <n v="2138570"/>
    <n v="2142000"/>
    <n v="2002000"/>
    <s v=""/>
    <x v="3"/>
  </r>
  <r>
    <x v="6"/>
    <x v="7"/>
    <s v="EG10"/>
    <x v="16"/>
    <x v="5"/>
    <x v="3"/>
    <s v="AAD_NONE"/>
    <s v="HS11030200"/>
    <s v="1"/>
    <s v="S1GSF-RT21-04421"/>
    <n v="1399919"/>
    <n v="2387495"/>
    <n v="3415179"/>
    <n v="906152"/>
    <s v=""/>
    <x v="3"/>
  </r>
  <r>
    <x v="6"/>
    <x v="7"/>
    <s v="EG10"/>
    <x v="16"/>
    <x v="5"/>
    <x v="3"/>
    <s v="AAD_NONE"/>
    <s v="HS11030200"/>
    <s v="1"/>
    <s v="S1GJT-RT21-06172"/>
    <n v="630000"/>
    <n v="700000"/>
    <n v="700000"/>
    <n v="514000"/>
    <s v=""/>
    <x v="3"/>
  </r>
  <r>
    <x v="6"/>
    <x v="7"/>
    <s v="EG10"/>
    <x v="16"/>
    <x v="5"/>
    <x v="3"/>
    <s v="AAD_NONE"/>
    <s v="HS11040100"/>
    <s v="1"/>
    <s v="S1GSF-RT21-04722"/>
    <n v="141470"/>
    <n v="141470"/>
    <n v="141470"/>
    <n v="141470"/>
    <s v=""/>
    <x v="3"/>
  </r>
  <r>
    <x v="6"/>
    <x v="7"/>
    <s v="EG10"/>
    <x v="16"/>
    <x v="5"/>
    <x v="3"/>
    <s v="AAD_NONE"/>
    <s v="HS11040400"/>
    <s v="1"/>
    <s v="S1GSF-RT21-04722"/>
    <n v="301466"/>
    <n v="221512"/>
    <n v="136731"/>
    <n v="137606"/>
    <s v=""/>
    <x v="3"/>
  </r>
  <r>
    <x v="6"/>
    <x v="7"/>
    <s v="EG10"/>
    <x v="16"/>
    <x v="5"/>
    <x v="3"/>
    <s v="AAD_NONE"/>
    <s v="TI01010100"/>
    <s v="1"/>
    <s v="S1GRF-RT21-01142"/>
    <n v="9304337"/>
    <n v="9541841"/>
    <n v="8710597"/>
    <n v="7767627"/>
    <s v=""/>
    <x v="3"/>
  </r>
  <r>
    <x v="6"/>
    <x v="7"/>
    <s v="EG10"/>
    <x v="16"/>
    <x v="5"/>
    <x v="3"/>
    <s v="AAD_NONE"/>
    <s v="TI01010100"/>
    <s v="1"/>
    <s v="S1GSF-RT21-04432"/>
    <n v="739026"/>
    <n v="779812"/>
    <n v="830953"/>
    <n v="865249"/>
    <s v=""/>
    <x v="3"/>
  </r>
  <r>
    <x v="6"/>
    <x v="7"/>
    <s v="EG10"/>
    <x v="16"/>
    <x v="5"/>
    <x v="3"/>
    <s v="AAD_NONE"/>
    <s v="TI02020100"/>
    <s v="1"/>
    <s v="S1GRF-RT21-01421"/>
    <n v="700000"/>
    <n v="1050000"/>
    <n v="1050000"/>
    <n v="1050000"/>
    <s v=""/>
    <x v="3"/>
  </r>
  <r>
    <x v="6"/>
    <x v="7"/>
    <s v="EG10"/>
    <x v="16"/>
    <x v="5"/>
    <x v="3"/>
    <s v="AAD_NONE"/>
    <s v="TI02020100"/>
    <s v="1"/>
    <s v="S1GRF-RT21-01122"/>
    <n v="10571513"/>
    <n v="19010615"/>
    <n v="18846872"/>
    <n v="17700667"/>
    <s v=""/>
    <x v="3"/>
  </r>
  <r>
    <x v="6"/>
    <x v="7"/>
    <s v="EG10"/>
    <x v="16"/>
    <x v="5"/>
    <x v="3"/>
    <s v="AAD_NONE"/>
    <s v="TI02020100"/>
    <s v="1"/>
    <s v="S1GRF-RT21-01121"/>
    <n v="8528874"/>
    <n v="13363405"/>
    <n v="14117182"/>
    <n v="13916739"/>
    <s v=""/>
    <x v="3"/>
  </r>
  <r>
    <x v="6"/>
    <x v="7"/>
    <s v="EG10"/>
    <x v="16"/>
    <x v="6"/>
    <x v="3"/>
    <s v="AAD_NONE"/>
    <s v="HS11010100"/>
    <s v="1"/>
    <s v="S1GRF-RT21-04811"/>
    <n v="1254467"/>
    <n v="2823862"/>
    <n v="5011500"/>
    <n v="1747457"/>
    <s v=""/>
    <x v="3"/>
  </r>
  <r>
    <x v="6"/>
    <x v="7"/>
    <s v="EG10"/>
    <x v="16"/>
    <x v="6"/>
    <x v="3"/>
    <s v="AAD_NONE"/>
    <s v="HS11010500"/>
    <s v="1"/>
    <s v="S1GSF-RT21-04611"/>
    <n v="1200000"/>
    <n v="1200000"/>
    <n v="1200000"/>
    <n v="1200000"/>
    <s v=""/>
    <x v="3"/>
  </r>
  <r>
    <x v="6"/>
    <x v="7"/>
    <s v="EG10"/>
    <x v="16"/>
    <x v="6"/>
    <x v="3"/>
    <s v="AAD_NONE"/>
    <s v="HS11030100"/>
    <s v="1"/>
    <s v="S1GSF-RT21-04622"/>
    <n v="900033"/>
    <n v="916530"/>
    <n v="918000"/>
    <n v="858000"/>
    <s v=""/>
    <x v="3"/>
  </r>
  <r>
    <x v="6"/>
    <x v="7"/>
    <s v="EG10"/>
    <x v="16"/>
    <x v="6"/>
    <x v="3"/>
    <s v="AAD_NONE"/>
    <s v="HS11030200"/>
    <s v="1"/>
    <s v="S1GSF-RT21-04421"/>
    <n v="628688"/>
    <n v="1109381"/>
    <n v="1634130"/>
    <n v="388351"/>
    <s v=""/>
    <x v="3"/>
  </r>
  <r>
    <x v="6"/>
    <x v="7"/>
    <s v="EG10"/>
    <x v="16"/>
    <x v="6"/>
    <x v="3"/>
    <s v="AAD_NONE"/>
    <s v="HS11030200"/>
    <s v="1"/>
    <s v="S1GJT-RT21-06172"/>
    <n v="270000"/>
    <n v="300000"/>
    <n v="300000"/>
    <n v="220286"/>
    <s v=""/>
    <x v="3"/>
  </r>
  <r>
    <x v="6"/>
    <x v="7"/>
    <s v="EG10"/>
    <x v="16"/>
    <x v="6"/>
    <x v="3"/>
    <s v="AAD_NONE"/>
    <s v="HS11040100"/>
    <s v="1"/>
    <s v="S1GSF-RT21-04722"/>
    <n v="60630"/>
    <n v="60630"/>
    <n v="60630"/>
    <n v="60630"/>
    <s v=""/>
    <x v="3"/>
  </r>
  <r>
    <x v="6"/>
    <x v="7"/>
    <s v="EG10"/>
    <x v="16"/>
    <x v="6"/>
    <x v="3"/>
    <s v="AAD_NONE"/>
    <s v="HS11040400"/>
    <s v="1"/>
    <s v="S1GSF-RT21-04722"/>
    <n v="129200"/>
    <n v="94934"/>
    <n v="58599"/>
    <n v="58974"/>
    <s v=""/>
    <x v="3"/>
  </r>
  <r>
    <x v="6"/>
    <x v="7"/>
    <s v="EG10"/>
    <x v="16"/>
    <x v="6"/>
    <x v="3"/>
    <s v="AAD_NONE"/>
    <s v="TI01010100"/>
    <s v="1"/>
    <s v="S1GRF-RT21-01142"/>
    <n v="3562877"/>
    <n v="3382241"/>
    <n v="3025995"/>
    <n v="2621865"/>
    <s v=""/>
    <x v="3"/>
  </r>
  <r>
    <x v="6"/>
    <x v="7"/>
    <s v="EG10"/>
    <x v="16"/>
    <x v="6"/>
    <x v="3"/>
    <s v="AAD_NONE"/>
    <s v="TI01010100"/>
    <s v="1"/>
    <s v="S1GSF-RT21-04432"/>
    <n v="316726"/>
    <n v="334205"/>
    <n v="356123"/>
    <n v="370821"/>
    <s v=""/>
    <x v="3"/>
  </r>
  <r>
    <x v="6"/>
    <x v="7"/>
    <s v="EG10"/>
    <x v="16"/>
    <x v="6"/>
    <x v="3"/>
    <s v="AAD_NONE"/>
    <s v="TI02020100"/>
    <s v="1"/>
    <s v="S1GRF-RT21-01421"/>
    <n v="300000"/>
    <n v="450000"/>
    <n v="450000"/>
    <n v="450000"/>
    <s v=""/>
    <x v="3"/>
  </r>
  <r>
    <x v="6"/>
    <x v="7"/>
    <s v="EG10"/>
    <x v="16"/>
    <x v="6"/>
    <x v="3"/>
    <s v="AAD_NONE"/>
    <s v="TI02020100"/>
    <s v="1"/>
    <s v="S1GRF-RT21-01122"/>
    <n v="2294594"/>
    <n v="4147739"/>
    <n v="4111482"/>
    <n v="3857687"/>
    <s v=""/>
    <x v="3"/>
  </r>
  <r>
    <x v="6"/>
    <x v="7"/>
    <s v="EG10"/>
    <x v="16"/>
    <x v="6"/>
    <x v="3"/>
    <s v="AAD_NONE"/>
    <s v="TI02020100"/>
    <s v="1"/>
    <s v="S1GRF-RT21-01121"/>
    <n v="1671126"/>
    <n v="2736595"/>
    <n v="2882818"/>
    <n v="2783261"/>
    <s v=""/>
    <x v="3"/>
  </r>
  <r>
    <x v="6"/>
    <x v="7"/>
    <s v="EG10"/>
    <x v="17"/>
    <x v="1"/>
    <x v="26"/>
    <s v="AAD_NONE"/>
    <s v="HS11010400"/>
    <s v="1"/>
    <s v="-"/>
    <n v="5000"/>
    <n v="5000"/>
    <n v="5000"/>
    <n v="5000"/>
    <s v=""/>
    <x v="25"/>
  </r>
  <r>
    <x v="6"/>
    <x v="7"/>
    <s v="EG10"/>
    <x v="5"/>
    <x v="2"/>
    <x v="3"/>
    <s v="AAD_NONE"/>
    <s v="EK01010200"/>
    <s v="1"/>
    <s v="-"/>
    <n v="527027"/>
    <n v="527027"/>
    <n v="527027"/>
    <n v="527027"/>
    <s v=""/>
    <x v="3"/>
  </r>
  <r>
    <x v="6"/>
    <x v="7"/>
    <s v="EG10"/>
    <x v="5"/>
    <x v="2"/>
    <x v="3"/>
    <s v="AAD_NONE"/>
    <s v="HS11020100"/>
    <s v="1"/>
    <s v="-"/>
    <n v="2801701"/>
    <n v="2801701"/>
    <n v="2801701"/>
    <n v="2801701"/>
    <s v=""/>
    <x v="3"/>
  </r>
  <r>
    <x v="6"/>
    <x v="7"/>
    <s v="EG10"/>
    <x v="5"/>
    <x v="2"/>
    <x v="3"/>
    <s v="AAD_NONE"/>
    <s v="TI01010100"/>
    <s v="1"/>
    <s v="-"/>
    <n v="1071965"/>
    <n v="1071965"/>
    <n v="1071965"/>
    <n v="1071965"/>
    <s v=""/>
    <x v="3"/>
  </r>
  <r>
    <x v="6"/>
    <x v="7"/>
    <s v="EG10"/>
    <x v="10"/>
    <x v="4"/>
    <x v="3"/>
    <s v="AAD_NONE"/>
    <s v="XX01000000"/>
    <s v="1"/>
    <s v="5G10-TA1-norra"/>
    <n v="4250"/>
    <m/>
    <m/>
    <m/>
    <s v=""/>
    <x v="3"/>
  </r>
  <r>
    <x v="6"/>
    <x v="7"/>
    <s v="EG10"/>
    <x v="10"/>
    <x v="4"/>
    <x v="3"/>
    <s v="AAD_NONE"/>
    <s v="XX01000000"/>
    <s v="1"/>
    <s v="5G10-NO14-01341KSF"/>
    <n v="10000"/>
    <m/>
    <m/>
    <m/>
    <s v=""/>
    <x v="3"/>
  </r>
  <r>
    <x v="6"/>
    <x v="7"/>
    <s v="EG10"/>
    <x v="10"/>
    <x v="4"/>
    <x v="3"/>
    <s v="AAD_NONE"/>
    <s v="XX01000000"/>
    <s v="1"/>
    <s v="6G10-SH00-01142SVEST"/>
    <n v="24471"/>
    <n v="24471"/>
    <n v="24470"/>
    <n v="9568"/>
    <s v=""/>
    <x v="3"/>
  </r>
  <r>
    <x v="6"/>
    <x v="7"/>
    <s v="EG10"/>
    <x v="10"/>
    <x v="4"/>
    <x v="3"/>
    <s v="AAD_NONE"/>
    <s v="XX01000000"/>
    <s v="1"/>
    <s v="9G10-312-CEDEFOP"/>
    <n v="23615"/>
    <n v="23615"/>
    <n v="23615"/>
    <n v="23615"/>
    <s v=""/>
    <x v="3"/>
  </r>
  <r>
    <x v="6"/>
    <x v="7"/>
    <s v="EG10"/>
    <x v="10"/>
    <x v="4"/>
    <x v="3"/>
    <s v="AAD_NONE"/>
    <s v="XX01000000"/>
    <s v="1"/>
    <s v="9G10-33-EURYDICE"/>
    <n v="30000"/>
    <n v="30000"/>
    <n v="30000"/>
    <n v="30000"/>
    <s v=""/>
    <x v="3"/>
  </r>
  <r>
    <x v="6"/>
    <x v="7"/>
    <s v="EG10"/>
    <x v="10"/>
    <x v="4"/>
    <x v="3"/>
    <s v="AAD_NONE"/>
    <s v="XX01000000"/>
    <s v="1"/>
    <s v="9G10-RR20-01212DIGI"/>
    <n v="740000"/>
    <n v="223321"/>
    <m/>
    <m/>
    <s v=""/>
    <x v="3"/>
  </r>
  <r>
    <x v="6"/>
    <x v="7"/>
    <s v="EG10"/>
    <x v="10"/>
    <x v="4"/>
    <x v="3"/>
    <s v="AAD_NONE"/>
    <s v="XX01000000"/>
    <s v="1"/>
    <s v="9G10-RR20-02122ROHE"/>
    <n v="1611572"/>
    <n v="5160000"/>
    <m/>
    <m/>
    <s v=""/>
    <x v="3"/>
  </r>
  <r>
    <x v="6"/>
    <x v="7"/>
    <s v="EG10"/>
    <x v="10"/>
    <x v="4"/>
    <x v="3"/>
    <s v="AAD_NONE"/>
    <s v="XX01000000"/>
    <s v="1"/>
    <s v="1G10-TA21-07121"/>
    <n v="552473"/>
    <n v="769523"/>
    <n v="670504"/>
    <n v="665054"/>
    <s v=""/>
    <x v="3"/>
  </r>
  <r>
    <x v="6"/>
    <x v="7"/>
    <s v="EG10"/>
    <x v="10"/>
    <x v="4"/>
    <x v="3"/>
    <s v="AAD_NONE"/>
    <s v="XX01000000"/>
    <s v="1"/>
    <s v="1G10-RF21-04811GMN"/>
    <n v="350000"/>
    <n v="1750000"/>
    <n v="4900000"/>
    <m/>
    <s v=""/>
    <x v="3"/>
  </r>
  <r>
    <x v="6"/>
    <x v="7"/>
    <s v="EG10"/>
    <x v="10"/>
    <x v="4"/>
    <x v="3"/>
    <s v="AAD_NONE"/>
    <s v="XX01000000"/>
    <s v="1"/>
    <s v="1G10-RF21-04811PK"/>
    <n v="645820"/>
    <n v="2121980"/>
    <n v="4613000"/>
    <n v="1845200"/>
    <s v=""/>
    <x v="3"/>
  </r>
  <r>
    <x v="6"/>
    <x v="7"/>
    <s v="EG10"/>
    <x v="10"/>
    <x v="4"/>
    <x v="3"/>
    <s v="AAD_NONE"/>
    <s v="XX01000000"/>
    <s v="1"/>
    <s v="1G10-RF21-04822HAKA"/>
    <n v="250564"/>
    <m/>
    <m/>
    <m/>
    <s v=""/>
    <x v="3"/>
  </r>
  <r>
    <x v="6"/>
    <x v="7"/>
    <s v="EG10"/>
    <x v="10"/>
    <x v="4"/>
    <x v="3"/>
    <s v="AAD_NONE"/>
    <s v="XX01000000"/>
    <s v="1"/>
    <s v="1G10-SF21-04722NEET"/>
    <n v="151831"/>
    <n v="139052"/>
    <n v="126221"/>
    <n v="106434"/>
    <s v=""/>
    <x v="3"/>
  </r>
  <r>
    <x v="6"/>
    <x v="7"/>
    <s v="EG10"/>
    <x v="10"/>
    <x v="4"/>
    <x v="3"/>
    <s v="AAD_NONE"/>
    <s v="XX01000000"/>
    <s v="1"/>
    <s v="1G10-SF21-04732EK16"/>
    <n v="968800"/>
    <n v="968800"/>
    <n v="968800"/>
    <n v="968800"/>
    <s v=""/>
    <x v="3"/>
  </r>
  <r>
    <x v="6"/>
    <x v="7"/>
    <s v="EG10"/>
    <x v="10"/>
    <x v="4"/>
    <x v="3"/>
    <s v="AAD_NONE"/>
    <s v="XX01000000"/>
    <s v="1"/>
    <s v="1G10-SF21-04612VOTI"/>
    <n v="10524606"/>
    <n v="11400060"/>
    <n v="11031160"/>
    <n v="9916760"/>
    <s v=""/>
    <x v="3"/>
  </r>
  <r>
    <x v="6"/>
    <x v="7"/>
    <s v="EG10"/>
    <x v="10"/>
    <x v="4"/>
    <x v="3"/>
    <s v="AAD_NONE"/>
    <s v="XX01000000"/>
    <s v="1"/>
    <s v="1G10-SF21-04412-OKVA"/>
    <n v="3438164"/>
    <n v="4025732"/>
    <n v="3835398"/>
    <n v="2933149"/>
    <s v=""/>
    <x v="3"/>
  </r>
  <r>
    <x v="6"/>
    <x v="7"/>
    <s v="EG10"/>
    <x v="10"/>
    <x v="4"/>
    <x v="3"/>
    <s v="AAD_NONE"/>
    <s v="XX01000000"/>
    <s v="1"/>
    <s v="1G10-SF21-04412-OPE"/>
    <n v="3220002"/>
    <n v="3360002"/>
    <n v="3360002"/>
    <n v="3360002"/>
    <s v=""/>
    <x v="3"/>
  </r>
  <r>
    <x v="6"/>
    <x v="7"/>
    <s v="EG10"/>
    <x v="10"/>
    <x v="4"/>
    <x v="3"/>
    <s v="AAD_NONE"/>
    <s v="XX01000000"/>
    <s v="1"/>
    <s v="1G10-SF21-04512NEET"/>
    <n v="208562"/>
    <n v="271107"/>
    <n v="299183"/>
    <n v="300232"/>
    <s v=""/>
    <x v="3"/>
  </r>
  <r>
    <x v="6"/>
    <x v="7"/>
    <s v="EG10"/>
    <x v="10"/>
    <x v="5"/>
    <x v="3"/>
    <s v="AAD_NONE"/>
    <s v="XX01000000"/>
    <s v="1"/>
    <s v="S1GRF-RT21-01421"/>
    <n v="700000"/>
    <n v="1050000"/>
    <n v="1050000"/>
    <n v="1050000"/>
    <s v=""/>
    <x v="3"/>
  </r>
  <r>
    <x v="6"/>
    <x v="7"/>
    <s v="EG10"/>
    <x v="10"/>
    <x v="5"/>
    <x v="3"/>
    <s v="AAD_NONE"/>
    <s v="XX01000000"/>
    <s v="1"/>
    <s v="S1GRF-RT21-01142"/>
    <n v="9304337"/>
    <n v="9541841"/>
    <n v="8710597"/>
    <n v="7767627"/>
    <s v=""/>
    <x v="3"/>
  </r>
  <r>
    <x v="6"/>
    <x v="7"/>
    <s v="EG10"/>
    <x v="10"/>
    <x v="5"/>
    <x v="3"/>
    <s v="AAD_NONE"/>
    <s v="XX01000000"/>
    <s v="1"/>
    <s v="S1GRF-RT21-01122"/>
    <n v="10571513"/>
    <n v="19010615"/>
    <n v="18846872"/>
    <n v="17700667"/>
    <s v=""/>
    <x v="3"/>
  </r>
  <r>
    <x v="6"/>
    <x v="7"/>
    <s v="EG10"/>
    <x v="10"/>
    <x v="5"/>
    <x v="3"/>
    <s v="AAD_NONE"/>
    <s v="XX01000000"/>
    <s v="1"/>
    <s v="S1GRF-RT21-01121"/>
    <n v="8528874"/>
    <n v="13363405"/>
    <n v="14117182"/>
    <n v="13916739"/>
    <s v=""/>
    <x v="3"/>
  </r>
  <r>
    <x v="6"/>
    <x v="7"/>
    <s v="EG10"/>
    <x v="10"/>
    <x v="5"/>
    <x v="3"/>
    <s v="AAD_NONE"/>
    <s v="XX01000000"/>
    <s v="1"/>
    <s v="S1GRF-RT21-04811"/>
    <n v="5854180"/>
    <n v="13178020"/>
    <n v="23387000"/>
    <n v="8154800"/>
    <s v=""/>
    <x v="3"/>
  </r>
  <r>
    <x v="6"/>
    <x v="7"/>
    <s v="EG10"/>
    <x v="10"/>
    <x v="5"/>
    <x v="3"/>
    <s v="AAD_NONE"/>
    <s v="XX01000000"/>
    <s v="1"/>
    <s v="S1GSF-RT21-04722"/>
    <n v="442936"/>
    <n v="362982"/>
    <n v="278201"/>
    <n v="279076"/>
    <s v=""/>
    <x v="3"/>
  </r>
  <r>
    <x v="6"/>
    <x v="7"/>
    <s v="EG10"/>
    <x v="10"/>
    <x v="5"/>
    <x v="3"/>
    <s v="AAD_NONE"/>
    <s v="XX01000000"/>
    <s v="1"/>
    <s v="S1GSF-RT21-04611"/>
    <n v="2800000"/>
    <n v="2800000"/>
    <n v="2800000"/>
    <n v="2800000"/>
    <s v=""/>
    <x v="3"/>
  </r>
  <r>
    <x v="6"/>
    <x v="7"/>
    <s v="EG10"/>
    <x v="10"/>
    <x v="5"/>
    <x v="3"/>
    <s v="AAD_NONE"/>
    <s v="XX01000000"/>
    <s v="1"/>
    <s v="S1GSF-RT21-04622"/>
    <n v="2100077"/>
    <n v="2138570"/>
    <n v="2142000"/>
    <n v="2002000"/>
    <s v=""/>
    <x v="3"/>
  </r>
  <r>
    <x v="6"/>
    <x v="7"/>
    <s v="EG10"/>
    <x v="10"/>
    <x v="5"/>
    <x v="3"/>
    <s v="AAD_NONE"/>
    <s v="XX01000000"/>
    <s v="1"/>
    <s v="S1GSF-RT21-04421"/>
    <n v="1399919"/>
    <n v="2387495"/>
    <n v="3415179"/>
    <n v="906152"/>
    <s v=""/>
    <x v="3"/>
  </r>
  <r>
    <x v="6"/>
    <x v="7"/>
    <s v="EG10"/>
    <x v="10"/>
    <x v="5"/>
    <x v="3"/>
    <s v="AAD_NONE"/>
    <s v="XX01000000"/>
    <s v="1"/>
    <s v="S1GSF-RT21-04432"/>
    <n v="739026"/>
    <n v="779812"/>
    <n v="830953"/>
    <n v="865249"/>
    <s v=""/>
    <x v="3"/>
  </r>
  <r>
    <x v="6"/>
    <x v="7"/>
    <s v="EG10"/>
    <x v="10"/>
    <x v="5"/>
    <x v="3"/>
    <s v="AAD_NONE"/>
    <s v="XX01000000"/>
    <s v="1"/>
    <s v="S1GJT-RT21-06172"/>
    <n v="630000"/>
    <n v="700000"/>
    <n v="700000"/>
    <n v="514000"/>
    <s v=""/>
    <x v="3"/>
  </r>
  <r>
    <x v="6"/>
    <x v="7"/>
    <s v="EG10"/>
    <x v="6"/>
    <x v="0"/>
    <x v="0"/>
    <s v="AAD_NONE"/>
    <s v="TI01010200"/>
    <s v="1"/>
    <s v="-"/>
    <n v="300000"/>
    <n v="300000"/>
    <n v="300000"/>
    <n v="300000"/>
    <s v=""/>
    <x v="0"/>
  </r>
  <r>
    <x v="6"/>
    <x v="7"/>
    <s v="EG10"/>
    <x v="6"/>
    <x v="0"/>
    <x v="18"/>
    <s v="AAD_NONE"/>
    <s v="HS11020200"/>
    <s v="1"/>
    <s v="-"/>
    <n v="630000"/>
    <n v="2070000"/>
    <n v="3600000"/>
    <n v="2700000"/>
    <s v=""/>
    <x v="18"/>
  </r>
  <r>
    <x v="6"/>
    <x v="7"/>
    <s v="EG10"/>
    <x v="6"/>
    <x v="7"/>
    <x v="27"/>
    <s v="AAD_NONE"/>
    <s v="HS11010100"/>
    <s v="1"/>
    <s v="-"/>
    <n v="1500000"/>
    <n v="3500000"/>
    <n v="5000000"/>
    <n v="5000000"/>
    <s v=""/>
    <x v="26"/>
  </r>
  <r>
    <x v="6"/>
    <x v="7"/>
    <s v="EG10"/>
    <x v="8"/>
    <x v="1"/>
    <x v="3"/>
    <s v="AAD_NONE"/>
    <s v="XX01000000"/>
    <s v="1"/>
    <s v="-"/>
    <n v="22126800"/>
    <n v="22169200"/>
    <n v="22172500"/>
    <n v="22165900"/>
    <s v=""/>
    <x v="3"/>
  </r>
  <r>
    <x v="6"/>
    <x v="7"/>
    <s v="EG10"/>
    <x v="8"/>
    <x v="4"/>
    <x v="3"/>
    <s v="AAD_NONE"/>
    <s v="XX01000000"/>
    <s v="1"/>
    <s v="1G10-SF21-04722NEET"/>
    <n v="21665"/>
    <n v="19057"/>
    <n v="16448"/>
    <n v="12535"/>
    <s v=""/>
    <x v="3"/>
  </r>
  <r>
    <x v="6"/>
    <x v="7"/>
    <s v="EG10"/>
    <x v="8"/>
    <x v="4"/>
    <x v="3"/>
    <s v="AAD_NONE"/>
    <s v="XX01000000"/>
    <s v="1"/>
    <s v="1G10-SF21-04612VOTI"/>
    <n v="85278"/>
    <n v="91800"/>
    <n v="88800"/>
    <n v="79800"/>
    <s v=""/>
    <x v="3"/>
  </r>
  <r>
    <x v="6"/>
    <x v="7"/>
    <s v="EG10"/>
    <x v="8"/>
    <x v="4"/>
    <x v="3"/>
    <s v="AAD_NONE"/>
    <s v="XX01000000"/>
    <s v="1"/>
    <s v="1G10-SF21-04412-OKVA"/>
    <n v="427286"/>
    <n v="442044"/>
    <n v="434757"/>
    <n v="292317"/>
    <s v=""/>
    <x v="3"/>
  </r>
  <r>
    <x v="6"/>
    <x v="7"/>
    <s v="EG10"/>
    <x v="8"/>
    <x v="4"/>
    <x v="3"/>
    <s v="AAD_NONE"/>
    <s v="XX01000000"/>
    <s v="1"/>
    <s v="1G10-SF21-04412-OPE"/>
    <n v="36066"/>
    <n v="72132"/>
    <n v="72132"/>
    <n v="72132"/>
    <s v=""/>
    <x v="3"/>
  </r>
  <r>
    <x v="6"/>
    <x v="7"/>
    <s v="EG10"/>
    <x v="8"/>
    <x v="4"/>
    <x v="3"/>
    <s v="AAD_NONE"/>
    <s v="XX01000000"/>
    <s v="1"/>
    <s v="1G10-SF21-04512NEET"/>
    <n v="15837"/>
    <n v="27491"/>
    <n v="32723"/>
    <n v="32918"/>
    <s v=""/>
    <x v="3"/>
  </r>
  <r>
    <x v="6"/>
    <x v="7"/>
    <s v="EG10"/>
    <x v="11"/>
    <x v="1"/>
    <x v="3"/>
    <s v="AAD_NONE"/>
    <s v="XX01000000"/>
    <s v="1"/>
    <s v="-"/>
    <n v="27000"/>
    <n v="27000"/>
    <n v="27000"/>
    <n v="27000"/>
    <s v=""/>
    <x v="3"/>
  </r>
  <r>
    <x v="6"/>
    <x v="7"/>
    <s v="EG10"/>
    <x v="12"/>
    <x v="3"/>
    <x v="3"/>
    <s v="AAD_NONE"/>
    <s v="XX01000000"/>
    <s v="1"/>
    <s v="-"/>
    <n v="111900"/>
    <n v="111900"/>
    <n v="111900"/>
    <n v="111900"/>
    <s v=""/>
    <x v="3"/>
  </r>
  <r>
    <x v="6"/>
    <x v="7"/>
    <s v="EG10"/>
    <x v="18"/>
    <x v="1"/>
    <x v="3"/>
    <s v="AAD_NONE"/>
    <s v="XX01000000"/>
    <s v="1"/>
    <s v="-"/>
    <n v="117000"/>
    <n v="117000"/>
    <n v="117000"/>
    <n v="117000"/>
    <s v=""/>
    <x v="3"/>
  </r>
  <r>
    <x v="6"/>
    <x v="7"/>
    <s v="EG10"/>
    <x v="19"/>
    <x v="1"/>
    <x v="3"/>
    <s v="AAD_NONE"/>
    <s v="XX01000000"/>
    <s v="1"/>
    <s v="-"/>
    <n v="14000"/>
    <n v="14000"/>
    <n v="14000"/>
    <n v="14000"/>
    <s v=""/>
    <x v="3"/>
  </r>
  <r>
    <x v="6"/>
    <x v="8"/>
    <s v="EG20"/>
    <x v="0"/>
    <x v="0"/>
    <x v="28"/>
    <s v="AAD_NONE"/>
    <s v="HS11010200"/>
    <s v="1"/>
    <s v="-"/>
    <n v="40000"/>
    <m/>
    <m/>
    <m/>
    <s v=""/>
    <x v="27"/>
  </r>
  <r>
    <x v="6"/>
    <x v="8"/>
    <s v="EG20"/>
    <x v="0"/>
    <x v="0"/>
    <x v="17"/>
    <s v="AAD_NONE"/>
    <s v="HS11010200"/>
    <s v="1"/>
    <s v="-"/>
    <n v="72000"/>
    <m/>
    <m/>
    <m/>
    <s v=""/>
    <x v="17"/>
  </r>
  <r>
    <x v="6"/>
    <x v="8"/>
    <s v="EG20"/>
    <x v="0"/>
    <x v="0"/>
    <x v="29"/>
    <s v="AAD_NONE"/>
    <s v="HS11010200"/>
    <s v="1"/>
    <s v="-"/>
    <n v="100000"/>
    <m/>
    <m/>
    <m/>
    <s v=""/>
    <x v="28"/>
  </r>
  <r>
    <x v="6"/>
    <x v="8"/>
    <s v="EG20"/>
    <x v="0"/>
    <x v="3"/>
    <x v="18"/>
    <s v="AAD_NONE"/>
    <s v="HS11010200"/>
    <s v="1"/>
    <s v="-"/>
    <n v="1011000"/>
    <n v="383000"/>
    <n v="432000"/>
    <n v="351000"/>
    <s v=""/>
    <x v="18"/>
  </r>
  <r>
    <x v="6"/>
    <x v="8"/>
    <s v="EG20"/>
    <x v="2"/>
    <x v="0"/>
    <x v="3"/>
    <s v="AAD_NONE"/>
    <s v="HS11010200"/>
    <s v="1"/>
    <s v="-"/>
    <n v="7955471"/>
    <n v="7955471"/>
    <n v="7955471"/>
    <n v="7955471"/>
    <s v=""/>
    <x v="3"/>
  </r>
  <r>
    <x v="6"/>
    <x v="8"/>
    <s v="EG20"/>
    <x v="2"/>
    <x v="4"/>
    <x v="3"/>
    <s v="AAD_NONE"/>
    <s v="HS11010600"/>
    <s v="1"/>
    <s v="9G20-KOA-otse"/>
    <n v="790200"/>
    <n v="890000"/>
    <n v="910000"/>
    <n v="895000"/>
    <s v=""/>
    <x v="3"/>
  </r>
  <r>
    <x v="6"/>
    <x v="8"/>
    <s v="EG20"/>
    <x v="2"/>
    <x v="3"/>
    <x v="3"/>
    <s v="AAD_NONE"/>
    <s v="HS11010200"/>
    <s v="1"/>
    <s v="-"/>
    <n v="9000"/>
    <n v="9000"/>
    <n v="9000"/>
    <n v="8000"/>
    <s v=""/>
    <x v="3"/>
  </r>
  <r>
    <x v="6"/>
    <x v="8"/>
    <s v="EG20"/>
    <x v="3"/>
    <x v="0"/>
    <x v="3"/>
    <s v="AAD_NONE"/>
    <s v="HS11010200"/>
    <s v="1"/>
    <s v="-"/>
    <n v="67010961"/>
    <n v="64510961"/>
    <n v="64510961"/>
    <n v="64510961"/>
    <s v=""/>
    <x v="3"/>
  </r>
  <r>
    <x v="6"/>
    <x v="8"/>
    <s v="EG20"/>
    <x v="3"/>
    <x v="4"/>
    <x v="3"/>
    <s v="AAD_NONE"/>
    <s v="HS11010600"/>
    <s v="1"/>
    <s v="9G20-KOA-otse"/>
    <n v="569456"/>
    <n v="509600"/>
    <n v="297100"/>
    <n v="257100"/>
    <s v=""/>
    <x v="3"/>
  </r>
  <r>
    <x v="6"/>
    <x v="8"/>
    <s v="EG20"/>
    <x v="3"/>
    <x v="7"/>
    <x v="3"/>
    <s v="AAD_NONE"/>
    <s v="HS11010200"/>
    <s v="1"/>
    <s v="-"/>
    <n v="15000"/>
    <n v="15000"/>
    <n v="15000"/>
    <n v="15000"/>
    <s v=""/>
    <x v="3"/>
  </r>
  <r>
    <x v="6"/>
    <x v="8"/>
    <s v="EG20"/>
    <x v="3"/>
    <x v="7"/>
    <x v="3"/>
    <s v="AAD_NONE"/>
    <s v="HS11030100"/>
    <s v="1"/>
    <s v="-"/>
    <n v="4100"/>
    <n v="4100"/>
    <n v="4100"/>
    <n v="4100"/>
    <s v=""/>
    <x v="3"/>
  </r>
  <r>
    <x v="6"/>
    <x v="8"/>
    <s v="EG20"/>
    <x v="3"/>
    <x v="3"/>
    <x v="3"/>
    <s v="AAD_NONE"/>
    <s v="HS11010200"/>
    <s v="1"/>
    <s v="-"/>
    <n v="2232500"/>
    <n v="2270500"/>
    <n v="2285500"/>
    <n v="2324800"/>
    <s v=""/>
    <x v="3"/>
  </r>
  <r>
    <x v="6"/>
    <x v="8"/>
    <s v="EG20"/>
    <x v="3"/>
    <x v="3"/>
    <x v="3"/>
    <s v="AAD_NONE"/>
    <s v="HS11010500"/>
    <s v="1"/>
    <s v="-"/>
    <n v="1082500"/>
    <n v="1106000"/>
    <n v="1136000"/>
    <n v="1172500"/>
    <s v=""/>
    <x v="3"/>
  </r>
  <r>
    <x v="6"/>
    <x v="8"/>
    <s v="EG20"/>
    <x v="3"/>
    <x v="3"/>
    <x v="3"/>
    <s v="AAD_NONE"/>
    <s v="HS11030100"/>
    <s v="1"/>
    <s v="-"/>
    <n v="40000"/>
    <n v="40000"/>
    <n v="40000"/>
    <n v="40000"/>
    <s v=""/>
    <x v="3"/>
  </r>
  <r>
    <x v="6"/>
    <x v="8"/>
    <s v="EG20"/>
    <x v="4"/>
    <x v="0"/>
    <x v="3"/>
    <s v="AAD_NONE"/>
    <s v="HS11010200"/>
    <s v="1"/>
    <s v="-"/>
    <n v="17321900"/>
    <n v="16021900"/>
    <n v="16021900"/>
    <n v="16021900"/>
    <s v=""/>
    <x v="3"/>
  </r>
  <r>
    <x v="6"/>
    <x v="8"/>
    <s v="EG20"/>
    <x v="4"/>
    <x v="4"/>
    <x v="3"/>
    <s v="AAD_NONE"/>
    <s v="HS11010600"/>
    <s v="1"/>
    <s v="9G20-KOA-otse"/>
    <n v="1623054"/>
    <n v="1491015"/>
    <n v="1467500"/>
    <n v="1455500"/>
    <s v=""/>
    <x v="3"/>
  </r>
  <r>
    <x v="6"/>
    <x v="8"/>
    <s v="EG20"/>
    <x v="4"/>
    <x v="7"/>
    <x v="3"/>
    <s v="AAD_NONE"/>
    <s v="HS11010200"/>
    <s v="1"/>
    <s v="-"/>
    <n v="66000"/>
    <n v="71000"/>
    <n v="69000"/>
    <n v="69000"/>
    <s v=""/>
    <x v="3"/>
  </r>
  <r>
    <x v="6"/>
    <x v="8"/>
    <s v="EG20"/>
    <x v="4"/>
    <x v="7"/>
    <x v="3"/>
    <s v="AAD_NONE"/>
    <s v="HS11030100"/>
    <s v="1"/>
    <s v="-"/>
    <n v="900"/>
    <n v="900"/>
    <n v="900"/>
    <n v="900"/>
    <s v=""/>
    <x v="3"/>
  </r>
  <r>
    <x v="6"/>
    <x v="8"/>
    <s v="EG20"/>
    <x v="4"/>
    <x v="3"/>
    <x v="3"/>
    <s v="AAD_NONE"/>
    <s v="HS11010200"/>
    <s v="1"/>
    <s v="-"/>
    <n v="3686800"/>
    <n v="4331900"/>
    <n v="4354900"/>
    <n v="4431900"/>
    <s v=""/>
    <x v="3"/>
  </r>
  <r>
    <x v="6"/>
    <x v="8"/>
    <s v="EG20"/>
    <x v="4"/>
    <x v="3"/>
    <x v="3"/>
    <s v="AAD_NONE"/>
    <s v="HS11010500"/>
    <s v="1"/>
    <s v="-"/>
    <n v="503500"/>
    <n v="515000"/>
    <n v="540000"/>
    <n v="567500"/>
    <s v=""/>
    <x v="3"/>
  </r>
  <r>
    <x v="6"/>
    <x v="8"/>
    <s v="EG20"/>
    <x v="4"/>
    <x v="3"/>
    <x v="3"/>
    <s v="AAD_NONE"/>
    <s v="HS11030100"/>
    <s v="1"/>
    <s v="-"/>
    <n v="10000"/>
    <n v="10000"/>
    <n v="10000"/>
    <n v="10000"/>
    <s v=""/>
    <x v="3"/>
  </r>
  <r>
    <x v="6"/>
    <x v="8"/>
    <s v="EG20"/>
    <x v="5"/>
    <x v="2"/>
    <x v="3"/>
    <s v="AAD_NONE"/>
    <s v="HS11010200"/>
    <s v="1"/>
    <s v="-"/>
    <n v="11955993"/>
    <n v="11955993"/>
    <n v="11955993"/>
    <n v="11955993"/>
    <s v=""/>
    <x v="3"/>
  </r>
  <r>
    <x v="6"/>
    <x v="8"/>
    <s v="EG20"/>
    <x v="20"/>
    <x v="7"/>
    <x v="3"/>
    <s v="AAD_NONE"/>
    <s v="HS11010200"/>
    <s v="1"/>
    <s v="-"/>
    <n v="81000"/>
    <n v="86000"/>
    <n v="84000"/>
    <n v="84000"/>
    <s v=""/>
    <x v="3"/>
  </r>
  <r>
    <x v="6"/>
    <x v="8"/>
    <s v="EG20"/>
    <x v="20"/>
    <x v="7"/>
    <x v="3"/>
    <s v="AAD_NONE"/>
    <s v="HS11030100"/>
    <s v="1"/>
    <s v="-"/>
    <n v="5000"/>
    <n v="5000"/>
    <n v="5000"/>
    <n v="5000"/>
    <s v=""/>
    <x v="3"/>
  </r>
  <r>
    <x v="6"/>
    <x v="8"/>
    <s v="EG20"/>
    <x v="10"/>
    <x v="4"/>
    <x v="3"/>
    <s v="AAD_NONE"/>
    <s v="HS11010600"/>
    <s v="1"/>
    <s v="9G20-KOA-otse"/>
    <n v="2982710"/>
    <n v="2890615"/>
    <n v="2674600"/>
    <n v="2607600"/>
    <s v=""/>
    <x v="3"/>
  </r>
  <r>
    <x v="6"/>
    <x v="8"/>
    <s v="EG20"/>
    <x v="12"/>
    <x v="3"/>
    <x v="3"/>
    <s v="AAD_NONE"/>
    <s v="HS11010200"/>
    <s v="1"/>
    <s v="-"/>
    <n v="6939300"/>
    <n v="6994400"/>
    <n v="7081400"/>
    <n v="7115700"/>
    <s v=""/>
    <x v="3"/>
  </r>
  <r>
    <x v="6"/>
    <x v="8"/>
    <s v="EG20"/>
    <x v="12"/>
    <x v="3"/>
    <x v="3"/>
    <s v="AAD_NONE"/>
    <s v="HS11010500"/>
    <s v="1"/>
    <s v="-"/>
    <n v="1586000"/>
    <n v="1621000"/>
    <n v="1676000"/>
    <n v="1740000"/>
    <s v=""/>
    <x v="3"/>
  </r>
  <r>
    <x v="6"/>
    <x v="8"/>
    <s v="EG20"/>
    <x v="12"/>
    <x v="3"/>
    <x v="3"/>
    <s v="AAD_NONE"/>
    <s v="HS11030100"/>
    <s v="1"/>
    <s v="-"/>
    <n v="50000"/>
    <n v="50000"/>
    <n v="50000"/>
    <n v="50000"/>
    <s v=""/>
    <x v="3"/>
  </r>
  <r>
    <x v="6"/>
    <x v="8"/>
    <s v="EG20"/>
    <x v="18"/>
    <x v="1"/>
    <x v="3"/>
    <s v="AAD_NONE"/>
    <s v="HS11010200"/>
    <s v="1"/>
    <s v="-"/>
    <n v="9855"/>
    <n v="9855"/>
    <n v="9855"/>
    <n v="10055"/>
    <s v=""/>
    <x v="3"/>
  </r>
  <r>
    <x v="6"/>
    <x v="9"/>
    <s v="EG30"/>
    <x v="0"/>
    <x v="0"/>
    <x v="10"/>
    <s v="AAD_NONE"/>
    <s v="HS11010400"/>
    <s v="1"/>
    <s v="-"/>
    <n v="300000"/>
    <n v="575000"/>
    <n v="575000"/>
    <n v="575000"/>
    <s v=""/>
    <x v="10"/>
  </r>
  <r>
    <x v="6"/>
    <x v="9"/>
    <s v="EG30"/>
    <x v="0"/>
    <x v="0"/>
    <x v="28"/>
    <s v="AAD_NONE"/>
    <s v="HS11010400"/>
    <s v="1"/>
    <s v="-"/>
    <n v="600000"/>
    <m/>
    <m/>
    <m/>
    <s v=""/>
    <x v="27"/>
  </r>
  <r>
    <x v="6"/>
    <x v="9"/>
    <s v="EG30"/>
    <x v="0"/>
    <x v="0"/>
    <x v="17"/>
    <s v="AAD_NONE"/>
    <s v="HS11010400"/>
    <s v="1"/>
    <s v="-"/>
    <n v="200000"/>
    <m/>
    <m/>
    <m/>
    <s v=""/>
    <x v="17"/>
  </r>
  <r>
    <x v="6"/>
    <x v="9"/>
    <s v="EG30"/>
    <x v="0"/>
    <x v="0"/>
    <x v="30"/>
    <s v="AAD_NONE"/>
    <s v="HS11010400"/>
    <s v="1"/>
    <s v="-"/>
    <n v="400000"/>
    <m/>
    <m/>
    <m/>
    <s v=""/>
    <x v="29"/>
  </r>
  <r>
    <x v="6"/>
    <x v="9"/>
    <s v="EG30"/>
    <x v="0"/>
    <x v="0"/>
    <x v="31"/>
    <s v="AAD_NONE"/>
    <s v="HS11010400"/>
    <s v="1"/>
    <s v="-"/>
    <n v="100000"/>
    <m/>
    <m/>
    <m/>
    <s v=""/>
    <x v="30"/>
  </r>
  <r>
    <x v="6"/>
    <x v="9"/>
    <s v="EG30"/>
    <x v="0"/>
    <x v="3"/>
    <x v="10"/>
    <s v="AAD_NONE"/>
    <s v="HS11010400"/>
    <s v="1"/>
    <s v="-"/>
    <n v="120000"/>
    <n v="120000"/>
    <n v="120000"/>
    <n v="120000"/>
    <s v=""/>
    <x v="10"/>
  </r>
  <r>
    <x v="6"/>
    <x v="9"/>
    <s v="EG30"/>
    <x v="0"/>
    <x v="3"/>
    <x v="30"/>
    <s v="AAD_NONE"/>
    <s v="HS11010400"/>
    <s v="1"/>
    <s v="-"/>
    <n v="100000"/>
    <n v="100000"/>
    <n v="100000"/>
    <m/>
    <s v=""/>
    <x v="29"/>
  </r>
  <r>
    <x v="6"/>
    <x v="9"/>
    <s v="EG30"/>
    <x v="2"/>
    <x v="0"/>
    <x v="3"/>
    <s v="AAD_NONE"/>
    <s v="HS11010200"/>
    <s v="1"/>
    <s v="-"/>
    <n v="154152"/>
    <n v="154152"/>
    <n v="154152"/>
    <n v="154152"/>
    <s v=""/>
    <x v="3"/>
  </r>
  <r>
    <x v="6"/>
    <x v="9"/>
    <s v="EG30"/>
    <x v="2"/>
    <x v="4"/>
    <x v="3"/>
    <s v="AAD_NONE"/>
    <s v="HS11010600"/>
    <s v="1"/>
    <s v="9G30-MU14-otse"/>
    <n v="370000"/>
    <n v="395000"/>
    <n v="415000"/>
    <n v="420000"/>
    <s v=""/>
    <x v="3"/>
  </r>
  <r>
    <x v="6"/>
    <x v="9"/>
    <s v="EG30"/>
    <x v="2"/>
    <x v="3"/>
    <x v="3"/>
    <s v="AAD_NONE"/>
    <s v="HS11010400"/>
    <s v="1"/>
    <s v="-"/>
    <n v="22000"/>
    <n v="27000"/>
    <n v="27000"/>
    <n v="33000"/>
    <s v=""/>
    <x v="3"/>
  </r>
  <r>
    <x v="6"/>
    <x v="9"/>
    <s v="EG30"/>
    <x v="3"/>
    <x v="0"/>
    <x v="3"/>
    <s v="AAD_NONE"/>
    <s v="HS11010200"/>
    <s v="1"/>
    <s v="-"/>
    <n v="883625"/>
    <n v="883625"/>
    <n v="883625"/>
    <n v="883625"/>
    <s v=""/>
    <x v="3"/>
  </r>
  <r>
    <x v="6"/>
    <x v="9"/>
    <s v="EG30"/>
    <x v="3"/>
    <x v="0"/>
    <x v="3"/>
    <s v="AAD_NONE"/>
    <s v="HS11010400"/>
    <s v="1"/>
    <s v="-"/>
    <n v="20902477"/>
    <n v="21352477"/>
    <n v="21352477"/>
    <n v="21352477"/>
    <s v=""/>
    <x v="3"/>
  </r>
  <r>
    <x v="6"/>
    <x v="9"/>
    <s v="EG30"/>
    <x v="3"/>
    <x v="4"/>
    <x v="3"/>
    <s v="AAD_NONE"/>
    <s v="HS11010600"/>
    <s v="1"/>
    <s v="9G30-MU14-otse"/>
    <n v="524400"/>
    <n v="408383"/>
    <n v="351600"/>
    <n v="361600"/>
    <s v=""/>
    <x v="3"/>
  </r>
  <r>
    <x v="6"/>
    <x v="9"/>
    <s v="EG30"/>
    <x v="3"/>
    <x v="7"/>
    <x v="3"/>
    <s v="AAD_NONE"/>
    <s v="HS11010400"/>
    <s v="1"/>
    <s v="-"/>
    <n v="53000"/>
    <n v="56000"/>
    <n v="74000"/>
    <n v="56000"/>
    <s v=""/>
    <x v="3"/>
  </r>
  <r>
    <x v="6"/>
    <x v="9"/>
    <s v="EG30"/>
    <x v="3"/>
    <x v="3"/>
    <x v="3"/>
    <s v="AAD_NONE"/>
    <s v="HS11010200"/>
    <s v="1"/>
    <s v="-"/>
    <n v="37000"/>
    <n v="40000"/>
    <n v="41000"/>
    <n v="41000"/>
    <s v=""/>
    <x v="3"/>
  </r>
  <r>
    <x v="6"/>
    <x v="9"/>
    <s v="EG30"/>
    <x v="3"/>
    <x v="3"/>
    <x v="3"/>
    <s v="AAD_NONE"/>
    <s v="HS11010400"/>
    <s v="1"/>
    <s v="-"/>
    <n v="427000"/>
    <n v="438000"/>
    <n v="464000"/>
    <n v="550000"/>
    <s v=""/>
    <x v="3"/>
  </r>
  <r>
    <x v="6"/>
    <x v="9"/>
    <s v="EG30"/>
    <x v="3"/>
    <x v="3"/>
    <x v="3"/>
    <s v="AAD_NONE"/>
    <s v="HS11010500"/>
    <s v="1"/>
    <s v="-"/>
    <n v="548250"/>
    <n v="500000"/>
    <n v="527750"/>
    <n v="526750"/>
    <s v=""/>
    <x v="3"/>
  </r>
  <r>
    <x v="6"/>
    <x v="9"/>
    <s v="EG30"/>
    <x v="4"/>
    <x v="0"/>
    <x v="3"/>
    <s v="AAD_NONE"/>
    <s v="HS11010200"/>
    <s v="1"/>
    <s v="-"/>
    <n v="282663"/>
    <n v="282663"/>
    <n v="282663"/>
    <n v="282663"/>
    <s v=""/>
    <x v="3"/>
  </r>
  <r>
    <x v="6"/>
    <x v="9"/>
    <s v="EG30"/>
    <x v="4"/>
    <x v="0"/>
    <x v="3"/>
    <s v="AAD_NONE"/>
    <s v="HS11010400"/>
    <s v="1"/>
    <s v="-"/>
    <n v="5447200"/>
    <n v="6022200"/>
    <n v="6022200"/>
    <n v="6022200"/>
    <s v=""/>
    <x v="3"/>
  </r>
  <r>
    <x v="6"/>
    <x v="9"/>
    <s v="EG30"/>
    <x v="4"/>
    <x v="4"/>
    <x v="3"/>
    <s v="AAD_NONE"/>
    <s v="HS11010600"/>
    <s v="1"/>
    <s v="9G30-MU14-otse"/>
    <n v="811800"/>
    <n v="714017"/>
    <n v="799400"/>
    <n v="799400"/>
    <s v=""/>
    <x v="3"/>
  </r>
  <r>
    <x v="6"/>
    <x v="9"/>
    <s v="EG30"/>
    <x v="4"/>
    <x v="7"/>
    <x v="3"/>
    <s v="AAD_NONE"/>
    <s v="HS11010400"/>
    <s v="1"/>
    <s v="-"/>
    <n v="30000"/>
    <n v="32000"/>
    <n v="34000"/>
    <n v="39000"/>
    <s v=""/>
    <x v="3"/>
  </r>
  <r>
    <x v="6"/>
    <x v="9"/>
    <s v="EG30"/>
    <x v="4"/>
    <x v="3"/>
    <x v="3"/>
    <s v="AAD_NONE"/>
    <s v="HS11010200"/>
    <s v="1"/>
    <s v="-"/>
    <n v="18000"/>
    <n v="20000"/>
    <n v="19000"/>
    <n v="19000"/>
    <s v=""/>
    <x v="3"/>
  </r>
  <r>
    <x v="6"/>
    <x v="9"/>
    <s v="EG30"/>
    <x v="4"/>
    <x v="3"/>
    <x v="3"/>
    <s v="AAD_NONE"/>
    <s v="HS11010400"/>
    <s v="1"/>
    <s v="-"/>
    <n v="489000"/>
    <n v="503000"/>
    <n v="495000"/>
    <n v="518000"/>
    <s v=""/>
    <x v="3"/>
  </r>
  <r>
    <x v="6"/>
    <x v="9"/>
    <s v="EG30"/>
    <x v="4"/>
    <x v="3"/>
    <x v="3"/>
    <s v="AAD_NONE"/>
    <s v="HS11010500"/>
    <s v="1"/>
    <s v="-"/>
    <n v="436750"/>
    <n v="450000"/>
    <n v="437250"/>
    <n v="443250"/>
    <s v=""/>
    <x v="3"/>
  </r>
  <r>
    <x v="6"/>
    <x v="9"/>
    <s v="EG30"/>
    <x v="5"/>
    <x v="2"/>
    <x v="3"/>
    <s v="AAD_NONE"/>
    <s v="HS11010400"/>
    <s v="1"/>
    <s v="-"/>
    <n v="2894952"/>
    <n v="2894952"/>
    <n v="2894952"/>
    <n v="2894952"/>
    <s v=""/>
    <x v="3"/>
  </r>
  <r>
    <x v="6"/>
    <x v="9"/>
    <s v="EG30"/>
    <x v="20"/>
    <x v="7"/>
    <x v="3"/>
    <s v="AAD_NONE"/>
    <s v="HS11010400"/>
    <s v="1"/>
    <s v="-"/>
    <n v="83000"/>
    <n v="88000"/>
    <n v="108000"/>
    <n v="95000"/>
    <s v=""/>
    <x v="3"/>
  </r>
  <r>
    <x v="6"/>
    <x v="9"/>
    <s v="EG30"/>
    <x v="10"/>
    <x v="4"/>
    <x v="3"/>
    <s v="AAD_NONE"/>
    <s v="HS11010600"/>
    <s v="1"/>
    <s v="9G30-MU14-otse"/>
    <n v="1706200"/>
    <n v="1517400"/>
    <n v="1566000"/>
    <n v="1581000"/>
    <s v=""/>
    <x v="3"/>
  </r>
  <r>
    <x v="6"/>
    <x v="9"/>
    <s v="EG30"/>
    <x v="12"/>
    <x v="3"/>
    <x v="3"/>
    <s v="AAD_NONE"/>
    <s v="HS11010200"/>
    <s v="1"/>
    <s v="-"/>
    <n v="55000"/>
    <n v="60000"/>
    <n v="60000"/>
    <n v="60000"/>
    <s v=""/>
    <x v="3"/>
  </r>
  <r>
    <x v="6"/>
    <x v="9"/>
    <s v="EG30"/>
    <x v="12"/>
    <x v="3"/>
    <x v="3"/>
    <s v="AAD_NONE"/>
    <s v="HS11010400"/>
    <s v="1"/>
    <s v="-"/>
    <n v="1158000"/>
    <n v="1188000"/>
    <n v="1206000"/>
    <n v="1221000"/>
    <s v=""/>
    <x v="3"/>
  </r>
  <r>
    <x v="6"/>
    <x v="9"/>
    <s v="EG30"/>
    <x v="12"/>
    <x v="3"/>
    <x v="3"/>
    <s v="AAD_NONE"/>
    <s v="HS11010500"/>
    <s v="1"/>
    <s v="-"/>
    <n v="985000"/>
    <n v="950000"/>
    <n v="965000"/>
    <n v="970000"/>
    <s v=""/>
    <x v="3"/>
  </r>
  <r>
    <x v="6"/>
    <x v="9"/>
    <s v="EG30"/>
    <x v="18"/>
    <x v="1"/>
    <x v="3"/>
    <s v="AAD_NONE"/>
    <s v="HS11010400"/>
    <s v="1"/>
    <s v="-"/>
    <n v="1000"/>
    <n v="1000"/>
    <n v="1000"/>
    <n v="1000"/>
    <s v=""/>
    <x v="3"/>
  </r>
  <r>
    <x v="6"/>
    <x v="10"/>
    <s v="EG40"/>
    <x v="3"/>
    <x v="0"/>
    <x v="3"/>
    <s v="AAD_NONE"/>
    <s v="HS11010200"/>
    <s v="1"/>
    <s v="-"/>
    <n v="56158219"/>
    <n v="48409183"/>
    <n v="48409183"/>
    <n v="48409183"/>
    <s v=""/>
    <x v="3"/>
  </r>
  <r>
    <x v="6"/>
    <x v="10"/>
    <s v="EG40"/>
    <x v="4"/>
    <x v="0"/>
    <x v="3"/>
    <s v="AAD_NONE"/>
    <s v="HS11010200"/>
    <s v="1"/>
    <s v="-"/>
    <n v="40159715"/>
    <n v="43262162"/>
    <n v="43262162"/>
    <n v="43232162"/>
    <s v=""/>
    <x v="3"/>
  </r>
  <r>
    <x v="6"/>
    <x v="10"/>
    <s v="EG40"/>
    <x v="4"/>
    <x v="3"/>
    <x v="3"/>
    <s v="AAD_NONE"/>
    <s v="HS11010200"/>
    <s v="1"/>
    <s v="-"/>
    <n v="183300"/>
    <n v="183300"/>
    <n v="183300"/>
    <n v="183300"/>
    <s v=""/>
    <x v="3"/>
  </r>
  <r>
    <x v="6"/>
    <x v="10"/>
    <s v="EG40"/>
    <x v="5"/>
    <x v="2"/>
    <x v="3"/>
    <s v="AAD_NONE"/>
    <s v="HS11010200"/>
    <s v="1"/>
    <s v="-"/>
    <n v="5221477"/>
    <n v="5221477"/>
    <n v="5221477"/>
    <n v="5221477"/>
    <s v=""/>
    <x v="3"/>
  </r>
  <r>
    <x v="6"/>
    <x v="10"/>
    <s v="EG40"/>
    <x v="12"/>
    <x v="3"/>
    <x v="3"/>
    <s v="AAD_NONE"/>
    <s v="HS11010200"/>
    <s v="1"/>
    <s v="-"/>
    <n v="183300"/>
    <n v="183300"/>
    <n v="183300"/>
    <n v="183300"/>
    <s v=""/>
    <x v="3"/>
  </r>
  <r>
    <x v="6"/>
    <x v="11"/>
    <s v="EG52"/>
    <x v="3"/>
    <x v="0"/>
    <x v="3"/>
    <s v="AAD_NONE"/>
    <s v="EK01010200"/>
    <s v="1"/>
    <s v="-"/>
    <n v="1670766"/>
    <n v="1670766"/>
    <n v="1670766"/>
    <n v="1670766"/>
    <s v=""/>
    <x v="3"/>
  </r>
  <r>
    <x v="6"/>
    <x v="11"/>
    <s v="EG52"/>
    <x v="3"/>
    <x v="4"/>
    <x v="3"/>
    <s v="AAD_NONE"/>
    <s v="EK01010300"/>
    <s v="1"/>
    <s v="1G52-SF21-04732EK16"/>
    <n v="500000"/>
    <n v="600000"/>
    <n v="600000"/>
    <n v="500000"/>
    <s v=""/>
    <x v="3"/>
  </r>
  <r>
    <x v="6"/>
    <x v="11"/>
    <s v="EG52"/>
    <x v="3"/>
    <x v="4"/>
    <x v="3"/>
    <s v="AAD_NONE"/>
    <s v="HS11020200"/>
    <s v="1"/>
    <s v="1G52-SF21-04712EK30"/>
    <n v="900000"/>
    <n v="900000"/>
    <n v="900000"/>
    <n v="900000"/>
    <s v=""/>
    <x v="3"/>
  </r>
  <r>
    <x v="6"/>
    <x v="11"/>
    <s v="EG52"/>
    <x v="3"/>
    <x v="3"/>
    <x v="3"/>
    <s v="AAD_NONE"/>
    <s v="EK01010200"/>
    <s v="1"/>
    <s v="-"/>
    <n v="24000"/>
    <n v="24000"/>
    <n v="24000"/>
    <n v="24000"/>
    <s v=""/>
    <x v="3"/>
  </r>
  <r>
    <x v="6"/>
    <x v="11"/>
    <s v="EG52"/>
    <x v="4"/>
    <x v="0"/>
    <x v="3"/>
    <s v="AAD_NONE"/>
    <s v="EK01010100"/>
    <s v="1"/>
    <s v="-"/>
    <n v="163900"/>
    <n v="163900"/>
    <n v="163900"/>
    <n v="163900"/>
    <s v=""/>
    <x v="3"/>
  </r>
  <r>
    <x v="6"/>
    <x v="11"/>
    <s v="EG52"/>
    <x v="4"/>
    <x v="0"/>
    <x v="3"/>
    <s v="AAD_NONE"/>
    <s v="EK01010200"/>
    <s v="1"/>
    <s v="-"/>
    <n v="60000"/>
    <n v="60000"/>
    <n v="60000"/>
    <n v="60000"/>
    <s v=""/>
    <x v="3"/>
  </r>
  <r>
    <x v="6"/>
    <x v="11"/>
    <s v="EG52"/>
    <x v="4"/>
    <x v="0"/>
    <x v="3"/>
    <s v="AAD_NONE"/>
    <s v="EK01010300"/>
    <s v="1"/>
    <s v="-"/>
    <n v="30839"/>
    <n v="30839"/>
    <n v="30839"/>
    <n v="30839"/>
    <s v=""/>
    <x v="3"/>
  </r>
  <r>
    <x v="6"/>
    <x v="11"/>
    <s v="EG52"/>
    <x v="4"/>
    <x v="4"/>
    <x v="3"/>
    <s v="AAD_NONE"/>
    <s v="EK01010300"/>
    <s v="1"/>
    <s v="1G52-SF21-04732EK16"/>
    <n v="819672"/>
    <n v="819672"/>
    <n v="819672"/>
    <n v="245901"/>
    <s v=""/>
    <x v="3"/>
  </r>
  <r>
    <x v="6"/>
    <x v="11"/>
    <s v="EG52"/>
    <x v="4"/>
    <x v="4"/>
    <x v="3"/>
    <s v="AAD_NONE"/>
    <s v="HS11020200"/>
    <s v="1"/>
    <s v="1G52-SF21-04712EK30"/>
    <n v="3237704"/>
    <n v="3688524"/>
    <n v="3237704"/>
    <n v="2868853"/>
    <s v=""/>
    <x v="3"/>
  </r>
  <r>
    <x v="6"/>
    <x v="11"/>
    <s v="EG52"/>
    <x v="4"/>
    <x v="3"/>
    <x v="3"/>
    <s v="AAD_NONE"/>
    <s v="EK01010200"/>
    <s v="1"/>
    <s v="-"/>
    <n v="6000"/>
    <n v="6000"/>
    <n v="6000"/>
    <n v="6000"/>
    <s v=""/>
    <x v="3"/>
  </r>
  <r>
    <x v="6"/>
    <x v="11"/>
    <s v="EG52"/>
    <x v="16"/>
    <x v="0"/>
    <x v="3"/>
    <s v="AAD_NONE"/>
    <s v="EK01010200"/>
    <s v="1"/>
    <s v="-"/>
    <n v="623271"/>
    <n v="623271"/>
    <n v="623271"/>
    <n v="623271"/>
    <s v=""/>
    <x v="3"/>
  </r>
  <r>
    <x v="6"/>
    <x v="11"/>
    <s v="EG52"/>
    <x v="16"/>
    <x v="0"/>
    <x v="3"/>
    <s v="AAD_NONE"/>
    <s v="EK01010300"/>
    <s v="1"/>
    <s v="-"/>
    <n v="412000"/>
    <n v="412000"/>
    <n v="412000"/>
    <n v="412000"/>
    <s v=""/>
    <x v="3"/>
  </r>
  <r>
    <x v="6"/>
    <x v="11"/>
    <s v="EG52"/>
    <x v="16"/>
    <x v="0"/>
    <x v="3"/>
    <s v="AAD_NONE"/>
    <s v="TI01010100"/>
    <s v="1"/>
    <s v="-"/>
    <n v="1546800"/>
    <n v="1546800"/>
    <n v="1546800"/>
    <n v="1546800"/>
    <s v=""/>
    <x v="3"/>
  </r>
  <r>
    <x v="6"/>
    <x v="11"/>
    <s v="EG52"/>
    <x v="16"/>
    <x v="4"/>
    <x v="3"/>
    <s v="AAD_NONE"/>
    <s v="HS11020200"/>
    <s v="1"/>
    <s v="1G52-SF21-04712EK30"/>
    <n v="1000000"/>
    <n v="1000000"/>
    <n v="1000000"/>
    <m/>
    <s v=""/>
    <x v="3"/>
  </r>
  <r>
    <x v="6"/>
    <x v="11"/>
    <s v="EG52"/>
    <x v="5"/>
    <x v="2"/>
    <x v="3"/>
    <s v="AAD_NONE"/>
    <s v="EK01010200"/>
    <s v="1"/>
    <s v="-"/>
    <n v="393534"/>
    <n v="393534"/>
    <n v="393534"/>
    <n v="393534"/>
    <s v=""/>
    <x v="3"/>
  </r>
  <r>
    <x v="6"/>
    <x v="11"/>
    <s v="EG52"/>
    <x v="10"/>
    <x v="4"/>
    <x v="3"/>
    <s v="AAD_NONE"/>
    <s v="EK01010300"/>
    <s v="1"/>
    <s v="1G52-SF21-04732EK16"/>
    <n v="1050000"/>
    <n v="1120000"/>
    <n v="1120000"/>
    <n v="560000"/>
    <s v=""/>
    <x v="3"/>
  </r>
  <r>
    <x v="6"/>
    <x v="11"/>
    <s v="EG52"/>
    <x v="10"/>
    <x v="4"/>
    <x v="3"/>
    <s v="AAD_NONE"/>
    <s v="HS11020200"/>
    <s v="1"/>
    <s v="1G52-SF21-04712EK30"/>
    <n v="4095000"/>
    <n v="4480000"/>
    <n v="4095000"/>
    <n v="3080000"/>
    <s v=""/>
    <x v="3"/>
  </r>
  <r>
    <x v="6"/>
    <x v="11"/>
    <s v="EG52"/>
    <x v="8"/>
    <x v="4"/>
    <x v="3"/>
    <s v="AAD_NONE"/>
    <s v="XX01000000"/>
    <s v="1"/>
    <s v="1G52-SF21-04712EK30"/>
    <n v="712296"/>
    <n v="811476"/>
    <n v="712296"/>
    <n v="631147"/>
    <s v=""/>
    <x v="3"/>
  </r>
  <r>
    <x v="6"/>
    <x v="11"/>
    <s v="EG52"/>
    <x v="8"/>
    <x v="4"/>
    <x v="3"/>
    <s v="AAD_NONE"/>
    <s v="XX01000000"/>
    <s v="1"/>
    <s v="1G52-SF21-04732EK16"/>
    <n v="180328"/>
    <n v="180328"/>
    <n v="180328"/>
    <n v="54099"/>
    <s v=""/>
    <x v="3"/>
  </r>
  <r>
    <x v="6"/>
    <x v="11"/>
    <s v="EG52"/>
    <x v="12"/>
    <x v="3"/>
    <x v="3"/>
    <s v="AAD_NONE"/>
    <s v="EK01010200"/>
    <s v="1"/>
    <s v="-"/>
    <n v="30000"/>
    <n v="30000"/>
    <n v="30000"/>
    <n v="30000"/>
    <s v=""/>
    <x v="3"/>
  </r>
  <r>
    <x v="6"/>
    <x v="12"/>
    <s v="EG53"/>
    <x v="3"/>
    <x v="0"/>
    <x v="3"/>
    <s v="AAD_NONE"/>
    <s v="TI01010100"/>
    <s v="1"/>
    <s v="-"/>
    <n v="1294140"/>
    <n v="1294140"/>
    <n v="1220940"/>
    <n v="1220940"/>
    <s v=""/>
    <x v="3"/>
  </r>
  <r>
    <x v="6"/>
    <x v="12"/>
    <s v="EG53"/>
    <x v="3"/>
    <x v="7"/>
    <x v="3"/>
    <s v="AAD_NONE"/>
    <s v="TI01010100"/>
    <s v="1"/>
    <s v="-"/>
    <n v="426000"/>
    <n v="405000"/>
    <n v="305000"/>
    <n v="305000"/>
    <s v=""/>
    <x v="3"/>
  </r>
  <r>
    <x v="6"/>
    <x v="12"/>
    <s v="EG53"/>
    <x v="3"/>
    <x v="3"/>
    <x v="3"/>
    <s v="AAD_NONE"/>
    <s v="TI01010100"/>
    <s v="1"/>
    <s v="-"/>
    <n v="36000"/>
    <n v="36000"/>
    <n v="36000"/>
    <n v="36000"/>
    <s v=""/>
    <x v="3"/>
  </r>
  <r>
    <x v="6"/>
    <x v="12"/>
    <s v="EG53"/>
    <x v="4"/>
    <x v="0"/>
    <x v="3"/>
    <s v="AAD_NONE"/>
    <s v="TI01010100"/>
    <s v="1"/>
    <s v="-"/>
    <n v="269149"/>
    <n v="269149"/>
    <n v="269149"/>
    <n v="269149"/>
    <s v=""/>
    <x v="3"/>
  </r>
  <r>
    <x v="6"/>
    <x v="12"/>
    <s v="EG53"/>
    <x v="4"/>
    <x v="7"/>
    <x v="3"/>
    <s v="AAD_NONE"/>
    <s v="TI01010100"/>
    <s v="1"/>
    <s v="-"/>
    <n v="151000"/>
    <n v="136000"/>
    <n v="126000"/>
    <n v="126000"/>
    <s v=""/>
    <x v="3"/>
  </r>
  <r>
    <x v="6"/>
    <x v="12"/>
    <s v="EG53"/>
    <x v="4"/>
    <x v="3"/>
    <x v="3"/>
    <s v="AAD_NONE"/>
    <s v="TI01010100"/>
    <s v="1"/>
    <s v="-"/>
    <n v="20000"/>
    <n v="20000"/>
    <n v="20000"/>
    <n v="20000"/>
    <s v=""/>
    <x v="3"/>
  </r>
  <r>
    <x v="6"/>
    <x v="12"/>
    <s v="EG53"/>
    <x v="5"/>
    <x v="2"/>
    <x v="3"/>
    <s v="AAD_NONE"/>
    <s v="TI01010100"/>
    <s v="1"/>
    <s v="-"/>
    <n v="221935"/>
    <n v="221935"/>
    <n v="221935"/>
    <n v="221935"/>
    <s v=""/>
    <x v="3"/>
  </r>
  <r>
    <x v="6"/>
    <x v="12"/>
    <s v="EG53"/>
    <x v="20"/>
    <x v="7"/>
    <x v="3"/>
    <s v="AAD_NONE"/>
    <s v="TI01010100"/>
    <s v="1"/>
    <s v="-"/>
    <n v="577000"/>
    <n v="541000"/>
    <n v="431000"/>
    <n v="431000"/>
    <s v=""/>
    <x v="3"/>
  </r>
  <r>
    <x v="6"/>
    <x v="12"/>
    <s v="EG53"/>
    <x v="12"/>
    <x v="3"/>
    <x v="3"/>
    <s v="AAD_NONE"/>
    <s v="TI01010100"/>
    <s v="1"/>
    <s v="-"/>
    <n v="56000"/>
    <n v="56000"/>
    <n v="56000"/>
    <n v="56000"/>
    <s v=""/>
    <x v="3"/>
  </r>
  <r>
    <x v="6"/>
    <x v="13"/>
    <s v="EG60"/>
    <x v="3"/>
    <x v="0"/>
    <x v="3"/>
    <s v="AAD_NONE"/>
    <s v="EK01010100"/>
    <s v="1"/>
    <s v="-"/>
    <n v="652460"/>
    <n v="652460"/>
    <n v="652460"/>
    <n v="652460"/>
    <s v=""/>
    <x v="3"/>
  </r>
  <r>
    <x v="6"/>
    <x v="13"/>
    <s v="EG60"/>
    <x v="4"/>
    <x v="0"/>
    <x v="3"/>
    <s v="AAD_NONE"/>
    <s v="EK01010100"/>
    <s v="1"/>
    <s v="-"/>
    <n v="68850"/>
    <n v="68850"/>
    <n v="68850"/>
    <n v="68850"/>
    <s v=""/>
    <x v="3"/>
  </r>
  <r>
    <x v="6"/>
    <x v="13"/>
    <s v="EG60"/>
    <x v="4"/>
    <x v="0"/>
    <x v="13"/>
    <s v="AAD_NONE"/>
    <s v="EK01010100"/>
    <s v="1"/>
    <s v="-"/>
    <n v="4227"/>
    <n v="4227"/>
    <n v="4227"/>
    <n v="4227"/>
    <s v=""/>
    <x v="13"/>
  </r>
  <r>
    <x v="6"/>
    <x v="13"/>
    <s v="EG60"/>
    <x v="16"/>
    <x v="0"/>
    <x v="3"/>
    <s v="AAD_NONE"/>
    <s v="EK01010300"/>
    <s v="1"/>
    <s v="-"/>
    <n v="81440"/>
    <n v="81440"/>
    <n v="81440"/>
    <n v="81440"/>
    <s v=""/>
    <x v="3"/>
  </r>
  <r>
    <x v="6"/>
    <x v="13"/>
    <s v="EG60"/>
    <x v="19"/>
    <x v="1"/>
    <x v="3"/>
    <s v="AAD_NONE"/>
    <s v="EK01010100"/>
    <s v="1"/>
    <s v="-"/>
    <n v="15000"/>
    <n v="15000"/>
    <n v="15000"/>
    <n v="15000"/>
    <s v=""/>
    <x v="3"/>
  </r>
  <r>
    <x v="6"/>
    <x v="14"/>
    <s v="EG70"/>
    <x v="2"/>
    <x v="1"/>
    <x v="32"/>
    <s v="AAD_NONE"/>
    <s v="HS11020300"/>
    <s v="1"/>
    <s v="-"/>
    <n v="3000000"/>
    <n v="3000000"/>
    <n v="3000000"/>
    <n v="3000000"/>
    <s v=""/>
    <x v="31"/>
  </r>
  <r>
    <x v="6"/>
    <x v="14"/>
    <s v="EG70"/>
    <x v="2"/>
    <x v="0"/>
    <x v="3"/>
    <s v="AAD_NONE"/>
    <s v="EK01010300"/>
    <s v="1"/>
    <s v="-"/>
    <n v="107133"/>
    <n v="107133"/>
    <n v="107133"/>
    <n v="107133"/>
    <s v=""/>
    <x v="3"/>
  </r>
  <r>
    <x v="6"/>
    <x v="14"/>
    <s v="EG70"/>
    <x v="2"/>
    <x v="0"/>
    <x v="3"/>
    <s v="AAD_NONE"/>
    <s v="HS11010400"/>
    <s v="1"/>
    <s v="-"/>
    <n v="322000"/>
    <n v="322000"/>
    <n v="322000"/>
    <n v="322000"/>
    <s v=""/>
    <x v="3"/>
  </r>
  <r>
    <x v="6"/>
    <x v="14"/>
    <s v="EG70"/>
    <x v="2"/>
    <x v="4"/>
    <x v="3"/>
    <s v="AAD_NONE"/>
    <s v="HS11010600"/>
    <s v="1"/>
    <s v="9G70-ER00-ERASMUS"/>
    <n v="33662972"/>
    <n v="35654385"/>
    <n v="40652000"/>
    <n v="41451000"/>
    <s v=""/>
    <x v="3"/>
  </r>
  <r>
    <x v="6"/>
    <x v="14"/>
    <s v="EG70"/>
    <x v="3"/>
    <x v="0"/>
    <x v="3"/>
    <s v="AAD_NONE"/>
    <s v="EK01010300"/>
    <s v="1"/>
    <s v="-"/>
    <n v="952533"/>
    <n v="972533"/>
    <n v="972533"/>
    <n v="972533"/>
    <s v=""/>
    <x v="3"/>
  </r>
  <r>
    <x v="6"/>
    <x v="14"/>
    <s v="EG70"/>
    <x v="3"/>
    <x v="0"/>
    <x v="3"/>
    <s v="AAD_NONE"/>
    <s v="HS11020100"/>
    <s v="1"/>
    <s v="-"/>
    <n v="190000"/>
    <n v="190000"/>
    <n v="190000"/>
    <n v="190000"/>
    <s v=""/>
    <x v="3"/>
  </r>
  <r>
    <x v="6"/>
    <x v="14"/>
    <s v="EG70"/>
    <x v="3"/>
    <x v="0"/>
    <x v="3"/>
    <s v="AAD_NONE"/>
    <s v="HS11020200"/>
    <s v="1"/>
    <s v="-"/>
    <n v="347363"/>
    <n v="347363"/>
    <n v="347363"/>
    <n v="347363"/>
    <s v=""/>
    <x v="3"/>
  </r>
  <r>
    <x v="6"/>
    <x v="14"/>
    <s v="EG70"/>
    <x v="3"/>
    <x v="0"/>
    <x v="3"/>
    <s v="AAD_NONE"/>
    <s v="HS11030200"/>
    <s v="1"/>
    <s v="-"/>
    <n v="116441"/>
    <n v="116441"/>
    <n v="116441"/>
    <n v="116441"/>
    <s v=""/>
    <x v="3"/>
  </r>
  <r>
    <x v="6"/>
    <x v="14"/>
    <s v="EG70"/>
    <x v="3"/>
    <x v="0"/>
    <x v="3"/>
    <s v="AAD_NONE"/>
    <s v="HS11040300"/>
    <s v="1"/>
    <s v="-"/>
    <n v="316748"/>
    <n v="316748"/>
    <n v="316748"/>
    <n v="316748"/>
    <s v=""/>
    <x v="3"/>
  </r>
  <r>
    <x v="6"/>
    <x v="14"/>
    <s v="EG70"/>
    <x v="3"/>
    <x v="4"/>
    <x v="3"/>
    <s v="AAD_NONE"/>
    <s v="EK01010300"/>
    <s v="1"/>
    <s v="1G70-SF21-04732EK16"/>
    <n v="250000"/>
    <n v="250000"/>
    <n v="122463"/>
    <n v="100000"/>
    <s v=""/>
    <x v="3"/>
  </r>
  <r>
    <x v="6"/>
    <x v="14"/>
    <s v="EG70"/>
    <x v="3"/>
    <x v="4"/>
    <x v="3"/>
    <s v="AAD_NONE"/>
    <s v="HS11010600"/>
    <s v="1"/>
    <s v="9G70-ER00-ERASMUS"/>
    <n v="1866218"/>
    <n v="1886494"/>
    <n v="1906769"/>
    <n v="1927449"/>
    <s v=""/>
    <x v="3"/>
  </r>
  <r>
    <x v="6"/>
    <x v="14"/>
    <s v="EG70"/>
    <x v="3"/>
    <x v="4"/>
    <x v="3"/>
    <s v="AAD_NONE"/>
    <s v="HS11020100"/>
    <s v="1"/>
    <s v="1G70-RF21-04822HAKA"/>
    <n v="350000"/>
    <n v="330000"/>
    <n v="350000"/>
    <n v="378431"/>
    <s v=""/>
    <x v="3"/>
  </r>
  <r>
    <x v="6"/>
    <x v="14"/>
    <s v="EG70"/>
    <x v="3"/>
    <x v="4"/>
    <x v="3"/>
    <s v="AAD_NONE"/>
    <s v="HS11020100"/>
    <s v="1"/>
    <s v="1G70-SF21-04412-OKVA"/>
    <n v="494210"/>
    <n v="494210"/>
    <n v="510104"/>
    <n v="510104"/>
    <s v=""/>
    <x v="3"/>
  </r>
  <r>
    <x v="6"/>
    <x v="14"/>
    <s v="EG70"/>
    <x v="3"/>
    <x v="4"/>
    <x v="3"/>
    <s v="AAD_NONE"/>
    <s v="HS11020200"/>
    <s v="1"/>
    <s v="1G70-SF21-04522TUGI"/>
    <n v="4765742"/>
    <n v="4886107"/>
    <n v="5008259"/>
    <n v="5133466"/>
    <s v=""/>
    <x v="3"/>
  </r>
  <r>
    <x v="6"/>
    <x v="14"/>
    <s v="EG70"/>
    <x v="3"/>
    <x v="4"/>
    <x v="3"/>
    <s v="AAD_NONE"/>
    <s v="HS11020300"/>
    <s v="1"/>
    <s v="6G70-SH00-01142SVEST"/>
    <n v="61476"/>
    <n v="61476"/>
    <n v="46214"/>
    <n v="23107"/>
    <s v=""/>
    <x v="3"/>
  </r>
  <r>
    <x v="6"/>
    <x v="14"/>
    <s v="EG70"/>
    <x v="3"/>
    <x v="4"/>
    <x v="3"/>
    <s v="AAD_NONE"/>
    <s v="HS11020300"/>
    <s v="1"/>
    <s v="1G70-SF21-04412-OPE"/>
    <n v="140000"/>
    <n v="140000"/>
    <n v="140000"/>
    <n v="140000"/>
    <s v=""/>
    <x v="3"/>
  </r>
  <r>
    <x v="6"/>
    <x v="14"/>
    <s v="EG70"/>
    <x v="3"/>
    <x v="4"/>
    <x v="3"/>
    <s v="AAD_NONE"/>
    <s v="HS11030200"/>
    <s v="1"/>
    <s v="1G70-SF21-04422PROM"/>
    <n v="765669"/>
    <n v="772571"/>
    <n v="714741"/>
    <n v="724689"/>
    <s v=""/>
    <x v="3"/>
  </r>
  <r>
    <x v="6"/>
    <x v="14"/>
    <s v="EG70"/>
    <x v="3"/>
    <x v="4"/>
    <x v="3"/>
    <s v="AAD_NONE"/>
    <s v="HS11030200"/>
    <s v="1"/>
    <s v="1G70-SF21-04422KVARA"/>
    <n v="324000"/>
    <n v="300000"/>
    <n v="309000"/>
    <n v="318000"/>
    <s v=""/>
    <x v="3"/>
  </r>
  <r>
    <x v="6"/>
    <x v="14"/>
    <s v="EG70"/>
    <x v="3"/>
    <x v="4"/>
    <x v="3"/>
    <s v="AAD_NONE"/>
    <s v="HS11030200"/>
    <s v="1"/>
    <s v="1G70-SF21-04422ITIHE"/>
    <n v="135000"/>
    <n v="140000"/>
    <n v="145000"/>
    <n v="155000"/>
    <s v=""/>
    <x v="3"/>
  </r>
  <r>
    <x v="6"/>
    <x v="14"/>
    <s v="EG70"/>
    <x v="3"/>
    <x v="4"/>
    <x v="3"/>
    <s v="AAD_NONE"/>
    <s v="HS11030200"/>
    <s v="1"/>
    <s v="1G70-SF21-04422ITIVG"/>
    <n v="240000"/>
    <n v="280000"/>
    <n v="320000"/>
    <n v="340000"/>
    <s v=""/>
    <x v="3"/>
  </r>
  <r>
    <x v="6"/>
    <x v="14"/>
    <s v="EG70"/>
    <x v="3"/>
    <x v="4"/>
    <x v="3"/>
    <s v="AAD_NONE"/>
    <s v="HS11030200"/>
    <s v="1"/>
    <s v="1G70-JT21-06172OUF"/>
    <n v="65500"/>
    <n v="67000"/>
    <n v="67000"/>
    <n v="63500"/>
    <s v=""/>
    <x v="3"/>
  </r>
  <r>
    <x v="6"/>
    <x v="14"/>
    <s v="EG70"/>
    <x v="3"/>
    <x v="4"/>
    <x v="3"/>
    <s v="AAD_NONE"/>
    <s v="HS11040400"/>
    <s v="1"/>
    <s v="1G70-SF21-04512NEET"/>
    <n v="261750"/>
    <n v="272250"/>
    <n v="282750"/>
    <n v="293250"/>
    <s v=""/>
    <x v="3"/>
  </r>
  <r>
    <x v="6"/>
    <x v="14"/>
    <s v="EG70"/>
    <x v="3"/>
    <x v="4"/>
    <x v="3"/>
    <s v="AAD_NONE"/>
    <s v="TI02020100"/>
    <s v="1"/>
    <s v="1G70-JT21-06132OUF"/>
    <n v="25692"/>
    <n v="26692"/>
    <n v="26892"/>
    <n v="27890"/>
    <s v=""/>
    <x v="3"/>
  </r>
  <r>
    <x v="6"/>
    <x v="14"/>
    <s v="EG70"/>
    <x v="3"/>
    <x v="3"/>
    <x v="3"/>
    <s v="AAD_NONE"/>
    <s v="HS11020100"/>
    <s v="1"/>
    <s v="-"/>
    <n v="47000"/>
    <n v="49000"/>
    <n v="50900"/>
    <n v="50900"/>
    <s v=""/>
    <x v="3"/>
  </r>
  <r>
    <x v="6"/>
    <x v="14"/>
    <s v="EG70"/>
    <x v="4"/>
    <x v="1"/>
    <x v="33"/>
    <s v="AAD_NONE"/>
    <s v="EK01010300"/>
    <s v="1"/>
    <s v="-"/>
    <n v="20000"/>
    <n v="20000"/>
    <n v="20000"/>
    <n v="20000"/>
    <s v=""/>
    <x v="32"/>
  </r>
  <r>
    <x v="6"/>
    <x v="14"/>
    <s v="EG70"/>
    <x v="4"/>
    <x v="0"/>
    <x v="3"/>
    <s v="AAD_NONE"/>
    <s v="HS11010600"/>
    <s v="1"/>
    <s v="-"/>
    <n v="399533"/>
    <n v="399533"/>
    <n v="399533"/>
    <n v="399533"/>
    <s v=""/>
    <x v="3"/>
  </r>
  <r>
    <x v="6"/>
    <x v="14"/>
    <s v="EG70"/>
    <x v="4"/>
    <x v="0"/>
    <x v="3"/>
    <s v="AAD_NONE"/>
    <s v="HS11020100"/>
    <s v="1"/>
    <s v="-"/>
    <n v="2621724"/>
    <n v="2621724"/>
    <n v="2621724"/>
    <n v="2621724"/>
    <s v=""/>
    <x v="3"/>
  </r>
  <r>
    <x v="6"/>
    <x v="14"/>
    <s v="EG70"/>
    <x v="4"/>
    <x v="0"/>
    <x v="3"/>
    <s v="AAD_NONE"/>
    <s v="HS11030200"/>
    <s v="1"/>
    <s v="-"/>
    <n v="581500"/>
    <n v="581500"/>
    <n v="581500"/>
    <n v="581500"/>
    <s v=""/>
    <x v="3"/>
  </r>
  <r>
    <x v="6"/>
    <x v="14"/>
    <s v="EG70"/>
    <x v="4"/>
    <x v="0"/>
    <x v="13"/>
    <s v="AAD_NONE"/>
    <s v="HS11010100"/>
    <s v="1"/>
    <s v="-"/>
    <n v="88674"/>
    <n v="88674"/>
    <n v="88674"/>
    <n v="88674"/>
    <s v=""/>
    <x v="13"/>
  </r>
  <r>
    <x v="6"/>
    <x v="14"/>
    <s v="EG70"/>
    <x v="4"/>
    <x v="0"/>
    <x v="25"/>
    <s v="AAD_NONE"/>
    <s v="HS11040300"/>
    <s v="1"/>
    <s v="-"/>
    <n v="220000"/>
    <n v="220000"/>
    <n v="220000"/>
    <n v="220000"/>
    <s v=""/>
    <x v="24"/>
  </r>
  <r>
    <x v="6"/>
    <x v="14"/>
    <s v="EG70"/>
    <x v="4"/>
    <x v="4"/>
    <x v="3"/>
    <s v="AAD_NONE"/>
    <s v="EK01010300"/>
    <s v="1"/>
    <s v="1G70-SF21-04732EK16"/>
    <n v="532787"/>
    <n v="696721"/>
    <n v="282787"/>
    <n v="118853"/>
    <s v=""/>
    <x v="3"/>
  </r>
  <r>
    <x v="6"/>
    <x v="14"/>
    <s v="EG70"/>
    <x v="4"/>
    <x v="4"/>
    <x v="3"/>
    <s v="AAD_NONE"/>
    <s v="HS11010600"/>
    <s v="1"/>
    <s v="9G70-ER00-ERASMUS"/>
    <n v="647504"/>
    <n v="640741"/>
    <n v="633980"/>
    <n v="626814"/>
    <s v=""/>
    <x v="3"/>
  </r>
  <r>
    <x v="6"/>
    <x v="14"/>
    <s v="EG70"/>
    <x v="4"/>
    <x v="4"/>
    <x v="3"/>
    <s v="AAD_NONE"/>
    <s v="HS11010600"/>
    <s v="1"/>
    <s v="9G70-MU00-NORD"/>
    <n v="37000"/>
    <n v="37500"/>
    <n v="38000"/>
    <n v="38500"/>
    <s v=""/>
    <x v="3"/>
  </r>
  <r>
    <x v="6"/>
    <x v="14"/>
    <s v="EG70"/>
    <x v="4"/>
    <x v="4"/>
    <x v="3"/>
    <s v="AAD_NONE"/>
    <s v="HS11020100"/>
    <s v="1"/>
    <s v="1G70-RF21-04822HAKA"/>
    <n v="104348"/>
    <n v="88977"/>
    <n v="86957"/>
    <n v="86957"/>
    <s v=""/>
    <x v="3"/>
  </r>
  <r>
    <x v="6"/>
    <x v="14"/>
    <s v="EG70"/>
    <x v="4"/>
    <x v="4"/>
    <x v="3"/>
    <s v="AAD_NONE"/>
    <s v="HS11020100"/>
    <s v="1"/>
    <s v="1G70-SF21-04412-OKVA"/>
    <n v="411652"/>
    <n v="387963"/>
    <n v="549180"/>
    <n v="440967"/>
    <s v=""/>
    <x v="3"/>
  </r>
  <r>
    <x v="6"/>
    <x v="14"/>
    <s v="EG70"/>
    <x v="4"/>
    <x v="4"/>
    <x v="3"/>
    <s v="AAD_NONE"/>
    <s v="HS11020200"/>
    <s v="1"/>
    <s v="1G70-SF21-04522TUGI"/>
    <n v="617721"/>
    <n v="626987"/>
    <n v="636391"/>
    <n v="639870"/>
    <s v=""/>
    <x v="3"/>
  </r>
  <r>
    <x v="6"/>
    <x v="14"/>
    <s v="EG70"/>
    <x v="4"/>
    <x v="4"/>
    <x v="3"/>
    <s v="AAD_NONE"/>
    <s v="HS11020300"/>
    <s v="1"/>
    <s v="6G70-SH00-01142SVEST"/>
    <n v="167329"/>
    <n v="167329"/>
    <n v="128943"/>
    <n v="55776"/>
    <s v=""/>
    <x v="3"/>
  </r>
  <r>
    <x v="6"/>
    <x v="14"/>
    <s v="EG70"/>
    <x v="4"/>
    <x v="4"/>
    <x v="3"/>
    <s v="AAD_NONE"/>
    <s v="HS11020300"/>
    <s v="1"/>
    <s v="1G70-SF21-04412-OPE"/>
    <n v="233606"/>
    <n v="172131"/>
    <n v="172131"/>
    <n v="172131"/>
    <s v=""/>
    <x v="3"/>
  </r>
  <r>
    <x v="6"/>
    <x v="14"/>
    <s v="EG70"/>
    <x v="4"/>
    <x v="4"/>
    <x v="3"/>
    <s v="AAD_NONE"/>
    <s v="HS11030200"/>
    <s v="1"/>
    <s v="1G70-SF21-04422PROM"/>
    <n v="638684"/>
    <n v="638684"/>
    <n v="638684"/>
    <n v="636148"/>
    <s v=""/>
    <x v="3"/>
  </r>
  <r>
    <x v="6"/>
    <x v="14"/>
    <s v="EG70"/>
    <x v="4"/>
    <x v="4"/>
    <x v="3"/>
    <s v="AAD_NONE"/>
    <s v="HS11030200"/>
    <s v="1"/>
    <s v="1G70-SF21-04422KVARA"/>
    <n v="1791304"/>
    <n v="2108696"/>
    <n v="2246957"/>
    <n v="2052174"/>
    <s v=""/>
    <x v="3"/>
  </r>
  <r>
    <x v="6"/>
    <x v="14"/>
    <s v="EG70"/>
    <x v="4"/>
    <x v="4"/>
    <x v="3"/>
    <s v="AAD_NONE"/>
    <s v="HS11030200"/>
    <s v="1"/>
    <s v="1G70-SF21-04422ITIHE"/>
    <n v="46957"/>
    <n v="48696"/>
    <n v="50435"/>
    <n v="53913"/>
    <s v=""/>
    <x v="3"/>
  </r>
  <r>
    <x v="6"/>
    <x v="14"/>
    <s v="EG70"/>
    <x v="4"/>
    <x v="4"/>
    <x v="3"/>
    <s v="AAD_NONE"/>
    <s v="HS11030200"/>
    <s v="1"/>
    <s v="1G70-SF21-04422ITIVG"/>
    <n v="1043478"/>
    <n v="1217391"/>
    <n v="1217391"/>
    <n v="956522"/>
    <s v=""/>
    <x v="3"/>
  </r>
  <r>
    <x v="6"/>
    <x v="14"/>
    <s v="EG70"/>
    <x v="4"/>
    <x v="4"/>
    <x v="3"/>
    <s v="AAD_NONE"/>
    <s v="HS11030200"/>
    <s v="1"/>
    <s v="1G70-JT21-06172OUF"/>
    <n v="25000"/>
    <n v="29000"/>
    <n v="37000"/>
    <n v="32000"/>
    <s v=""/>
    <x v="3"/>
  </r>
  <r>
    <x v="6"/>
    <x v="14"/>
    <s v="EG70"/>
    <x v="4"/>
    <x v="4"/>
    <x v="3"/>
    <s v="AAD_NONE"/>
    <s v="HS11040400"/>
    <s v="1"/>
    <s v="1G70-SF21-04512NEET"/>
    <n v="1940000"/>
    <n v="1940000"/>
    <n v="1455000"/>
    <n v="970000"/>
    <s v=""/>
    <x v="3"/>
  </r>
  <r>
    <x v="6"/>
    <x v="14"/>
    <s v="EG70"/>
    <x v="4"/>
    <x v="4"/>
    <x v="3"/>
    <s v="AAD_NONE"/>
    <s v="TI02020100"/>
    <s v="1"/>
    <s v="1G70-JT21-06132OUF"/>
    <n v="13081"/>
    <n v="13043"/>
    <n v="10435"/>
    <n v="10435"/>
    <s v=""/>
    <x v="3"/>
  </r>
  <r>
    <x v="6"/>
    <x v="14"/>
    <s v="EG70"/>
    <x v="4"/>
    <x v="3"/>
    <x v="3"/>
    <s v="AAD_NONE"/>
    <s v="HS11020100"/>
    <s v="1"/>
    <s v="-"/>
    <n v="15700"/>
    <n v="16300"/>
    <n v="17000"/>
    <n v="17000"/>
    <s v=""/>
    <x v="3"/>
  </r>
  <r>
    <x v="6"/>
    <x v="14"/>
    <s v="EG70"/>
    <x v="16"/>
    <x v="0"/>
    <x v="3"/>
    <s v="AAD_NONE"/>
    <s v="EK01010100"/>
    <s v="1"/>
    <s v="-"/>
    <n v="4500"/>
    <n v="4500"/>
    <n v="4500"/>
    <n v="4500"/>
    <s v=""/>
    <x v="3"/>
  </r>
  <r>
    <x v="6"/>
    <x v="14"/>
    <s v="EG70"/>
    <x v="16"/>
    <x v="0"/>
    <x v="3"/>
    <s v="AAD_NONE"/>
    <s v="EK01010300"/>
    <s v="1"/>
    <s v="-"/>
    <n v="457331"/>
    <n v="457331"/>
    <n v="457331"/>
    <n v="457331"/>
    <s v=""/>
    <x v="3"/>
  </r>
  <r>
    <x v="6"/>
    <x v="14"/>
    <s v="EG70"/>
    <x v="16"/>
    <x v="0"/>
    <x v="3"/>
    <s v="AAD_NONE"/>
    <s v="HS11010600"/>
    <s v="1"/>
    <s v="-"/>
    <n v="1303425"/>
    <n v="1303425"/>
    <n v="1303425"/>
    <n v="1303425"/>
    <s v=""/>
    <x v="3"/>
  </r>
  <r>
    <x v="6"/>
    <x v="14"/>
    <s v="EG70"/>
    <x v="16"/>
    <x v="0"/>
    <x v="3"/>
    <s v="AAD_NONE"/>
    <s v="HS11020100"/>
    <s v="1"/>
    <s v="-"/>
    <n v="474000"/>
    <n v="474000"/>
    <n v="474000"/>
    <n v="474000"/>
    <s v=""/>
    <x v="3"/>
  </r>
  <r>
    <x v="6"/>
    <x v="14"/>
    <s v="EG70"/>
    <x v="16"/>
    <x v="0"/>
    <x v="3"/>
    <s v="AAD_NONE"/>
    <s v="HS11020200"/>
    <s v="1"/>
    <s v="-"/>
    <n v="506402"/>
    <n v="506402"/>
    <n v="506402"/>
    <n v="506402"/>
    <s v=""/>
    <x v="3"/>
  </r>
  <r>
    <x v="6"/>
    <x v="14"/>
    <s v="EG70"/>
    <x v="16"/>
    <x v="0"/>
    <x v="3"/>
    <s v="AAD_NONE"/>
    <s v="HS11040300"/>
    <s v="1"/>
    <s v="-"/>
    <n v="1985600"/>
    <n v="1985600"/>
    <n v="1985600"/>
    <n v="1985600"/>
    <s v=""/>
    <x v="3"/>
  </r>
  <r>
    <x v="6"/>
    <x v="14"/>
    <s v="EG70"/>
    <x v="16"/>
    <x v="0"/>
    <x v="3"/>
    <s v="AAD_NONE"/>
    <s v="HS11040400"/>
    <s v="1"/>
    <s v="-"/>
    <n v="440000"/>
    <n v="440000"/>
    <n v="440000"/>
    <n v="440000"/>
    <s v=""/>
    <x v="3"/>
  </r>
  <r>
    <x v="6"/>
    <x v="14"/>
    <s v="EG70"/>
    <x v="16"/>
    <x v="4"/>
    <x v="3"/>
    <s v="AAD_NONE"/>
    <s v="HS11020100"/>
    <s v="1"/>
    <s v="1G70-RF21-04822HAKA"/>
    <n v="676995"/>
    <n v="615450"/>
    <n v="471845"/>
    <n v="246180"/>
    <s v=""/>
    <x v="3"/>
  </r>
  <r>
    <x v="6"/>
    <x v="14"/>
    <s v="EG70"/>
    <x v="16"/>
    <x v="4"/>
    <x v="3"/>
    <s v="AAD_NONE"/>
    <s v="HS11020300"/>
    <s v="1"/>
    <s v="6G70-SH00-01142SVEST"/>
    <n v="1671741"/>
    <n v="1671741"/>
    <n v="1088221"/>
    <n v="557247"/>
    <s v=""/>
    <x v="3"/>
  </r>
  <r>
    <x v="6"/>
    <x v="14"/>
    <s v="EG70"/>
    <x v="16"/>
    <x v="4"/>
    <x v="3"/>
    <s v="AAD_NONE"/>
    <s v="HS11030200"/>
    <s v="1"/>
    <s v="9G70-RR20-01212DIGI"/>
    <n v="3735000"/>
    <n v="832233"/>
    <m/>
    <m/>
    <s v=""/>
    <x v="3"/>
  </r>
  <r>
    <x v="6"/>
    <x v="14"/>
    <s v="EG70"/>
    <x v="16"/>
    <x v="4"/>
    <x v="3"/>
    <s v="AAD_NONE"/>
    <s v="HS11030200"/>
    <s v="1"/>
    <s v="9G70-RR20-02122ROHE"/>
    <n v="2803000"/>
    <n v="954663"/>
    <m/>
    <m/>
    <s v=""/>
    <x v="3"/>
  </r>
  <r>
    <x v="6"/>
    <x v="14"/>
    <s v="EG70"/>
    <x v="16"/>
    <x v="4"/>
    <x v="3"/>
    <s v="AAD_NONE"/>
    <s v="HS11030200"/>
    <s v="1"/>
    <s v="1G70-SF21-04422PROM"/>
    <n v="4745700"/>
    <n v="4745700"/>
    <n v="4745700"/>
    <n v="4745700"/>
    <s v=""/>
    <x v="3"/>
  </r>
  <r>
    <x v="6"/>
    <x v="14"/>
    <s v="EG70"/>
    <x v="16"/>
    <x v="4"/>
    <x v="3"/>
    <s v="AAD_NONE"/>
    <s v="HS11030200"/>
    <s v="1"/>
    <s v="1G70-SF21-04422ITIHE"/>
    <n v="6985000"/>
    <n v="6994800"/>
    <n v="4420619"/>
    <n v="4350000"/>
    <s v=""/>
    <x v="3"/>
  </r>
  <r>
    <x v="6"/>
    <x v="14"/>
    <s v="EG70"/>
    <x v="16"/>
    <x v="4"/>
    <x v="3"/>
    <s v="AAD_NONE"/>
    <s v="HS11030200"/>
    <s v="1"/>
    <s v="1G70-SF21-04422ITIVG"/>
    <n v="3651902"/>
    <n v="3651902"/>
    <n v="3365400"/>
    <n v="3180763"/>
    <s v=""/>
    <x v="3"/>
  </r>
  <r>
    <x v="6"/>
    <x v="14"/>
    <s v="EG70"/>
    <x v="16"/>
    <x v="4"/>
    <x v="3"/>
    <s v="AAD_NONE"/>
    <s v="HS11030200"/>
    <s v="1"/>
    <s v="1G70-JT21-06172OUF"/>
    <n v="4418893"/>
    <n v="5919893"/>
    <n v="6106500"/>
    <n v="4455000"/>
    <s v=""/>
    <x v="3"/>
  </r>
  <r>
    <x v="6"/>
    <x v="14"/>
    <s v="EG70"/>
    <x v="16"/>
    <x v="4"/>
    <x v="3"/>
    <s v="AAD_NONE"/>
    <s v="HS11040100"/>
    <s v="1"/>
    <s v="9G70-SO00-ESCPROJ"/>
    <n v="1983116"/>
    <n v="2039165"/>
    <n v="2095213"/>
    <n v="2151262"/>
    <s v=""/>
    <x v="3"/>
  </r>
  <r>
    <x v="6"/>
    <x v="14"/>
    <s v="EG70"/>
    <x v="16"/>
    <x v="4"/>
    <x v="3"/>
    <s v="AAD_NONE"/>
    <s v="HS11040400"/>
    <s v="1"/>
    <s v="1G70-SF21-04512NEET"/>
    <n v="258000"/>
    <n v="217000"/>
    <n v="235500"/>
    <n v="199500"/>
    <s v=""/>
    <x v="3"/>
  </r>
  <r>
    <x v="6"/>
    <x v="14"/>
    <s v="EG70"/>
    <x v="16"/>
    <x v="4"/>
    <x v="3"/>
    <s v="AAD_NONE"/>
    <s v="TI02020100"/>
    <s v="1"/>
    <s v="1G70-JT21-06132OUF"/>
    <n v="8658837"/>
    <n v="6646897"/>
    <n v="5063851"/>
    <n v="3738023"/>
    <s v=""/>
    <x v="3"/>
  </r>
  <r>
    <x v="6"/>
    <x v="14"/>
    <s v="EG70"/>
    <x v="5"/>
    <x v="2"/>
    <x v="3"/>
    <s v="AAD_NONE"/>
    <s v="HS11020100"/>
    <s v="1"/>
    <s v="-"/>
    <n v="283032"/>
    <n v="283032"/>
    <n v="283032"/>
    <n v="283032"/>
    <s v=""/>
    <x v="3"/>
  </r>
  <r>
    <x v="6"/>
    <x v="14"/>
    <s v="EG70"/>
    <x v="10"/>
    <x v="4"/>
    <x v="3"/>
    <s v="AAD_NONE"/>
    <s v="EK01010300"/>
    <s v="1"/>
    <s v="1G70-SF21-04732EK16"/>
    <n v="630000"/>
    <n v="770000"/>
    <n v="327224"/>
    <n v="171500"/>
    <s v=""/>
    <x v="3"/>
  </r>
  <r>
    <x v="6"/>
    <x v="14"/>
    <s v="EG70"/>
    <x v="10"/>
    <x v="4"/>
    <x v="3"/>
    <s v="AAD_NONE"/>
    <s v="HS11010600"/>
    <s v="1"/>
    <s v="9G70-ER00-ERASMUS"/>
    <n v="35060217"/>
    <n v="37060216"/>
    <n v="42060217"/>
    <n v="42870217"/>
    <s v=""/>
    <x v="3"/>
  </r>
  <r>
    <x v="6"/>
    <x v="14"/>
    <s v="EG70"/>
    <x v="10"/>
    <x v="4"/>
    <x v="3"/>
    <s v="AAD_NONE"/>
    <s v="HS11010600"/>
    <s v="1"/>
    <s v="9G70-MU00-NORD"/>
    <n v="37000"/>
    <n v="37500"/>
    <n v="38000"/>
    <n v="38500"/>
    <s v=""/>
    <x v="3"/>
  </r>
  <r>
    <x v="6"/>
    <x v="14"/>
    <s v="EG70"/>
    <x v="10"/>
    <x v="4"/>
    <x v="3"/>
    <s v="AAD_NONE"/>
    <s v="HS11020100"/>
    <s v="1"/>
    <s v="1G70-RF21-04822HAKA"/>
    <n v="802896"/>
    <n v="733442"/>
    <n v="645292"/>
    <n v="507228"/>
    <s v=""/>
    <x v="3"/>
  </r>
  <r>
    <x v="6"/>
    <x v="14"/>
    <s v="EG70"/>
    <x v="10"/>
    <x v="4"/>
    <x v="3"/>
    <s v="AAD_NONE"/>
    <s v="HS11020100"/>
    <s v="1"/>
    <s v="1G70-SF21-04412-OKVA"/>
    <n v="697498"/>
    <n v="677267"/>
    <n v="826072"/>
    <n v="733659"/>
    <s v=""/>
    <x v="3"/>
  </r>
  <r>
    <x v="6"/>
    <x v="14"/>
    <s v="EG70"/>
    <x v="10"/>
    <x v="4"/>
    <x v="3"/>
    <s v="AAD_NONE"/>
    <s v="HS11020200"/>
    <s v="1"/>
    <s v="1G70-SF21-04522TUGI"/>
    <n v="3833285"/>
    <n v="3924999"/>
    <n v="4018076"/>
    <n v="4108521"/>
    <s v=""/>
    <x v="3"/>
  </r>
  <r>
    <x v="6"/>
    <x v="14"/>
    <s v="EG70"/>
    <x v="10"/>
    <x v="4"/>
    <x v="3"/>
    <s v="AAD_NONE"/>
    <s v="HS11020300"/>
    <s v="1"/>
    <s v="6G70-SH00-01142SVEST"/>
    <n v="1636799"/>
    <n v="1636799"/>
    <n v="1090312"/>
    <n v="547822"/>
    <s v=""/>
    <x v="3"/>
  </r>
  <r>
    <x v="6"/>
    <x v="14"/>
    <s v="EG70"/>
    <x v="10"/>
    <x v="4"/>
    <x v="3"/>
    <s v="AAD_NONE"/>
    <s v="HS11020300"/>
    <s v="1"/>
    <s v="1G70-SF21-04412-OPE"/>
    <n v="297501"/>
    <n v="245001"/>
    <n v="245001"/>
    <n v="245001"/>
    <s v=""/>
    <x v="3"/>
  </r>
  <r>
    <x v="6"/>
    <x v="14"/>
    <s v="EG70"/>
    <x v="10"/>
    <x v="4"/>
    <x v="3"/>
    <s v="AAD_NONE"/>
    <s v="HS11030200"/>
    <s v="1"/>
    <s v="9G70-RR20-01212DIGI"/>
    <n v="3735000"/>
    <n v="832233"/>
    <m/>
    <m/>
    <s v=""/>
    <x v="3"/>
  </r>
  <r>
    <x v="6"/>
    <x v="14"/>
    <s v="EG70"/>
    <x v="10"/>
    <x v="4"/>
    <x v="3"/>
    <s v="AAD_NONE"/>
    <s v="HS11030200"/>
    <s v="1"/>
    <s v="9G70-RR20-02122ROHE"/>
    <n v="2803000"/>
    <n v="954663"/>
    <m/>
    <m/>
    <s v=""/>
    <x v="3"/>
  </r>
  <r>
    <x v="6"/>
    <x v="14"/>
    <s v="EG70"/>
    <x v="10"/>
    <x v="4"/>
    <x v="3"/>
    <s v="AAD_NONE"/>
    <s v="HS11030200"/>
    <s v="1"/>
    <s v="1G70-SF21-04422PROM"/>
    <n v="4372099"/>
    <n v="4376931"/>
    <n v="4336450"/>
    <n v="4341371"/>
    <s v=""/>
    <x v="3"/>
  </r>
  <r>
    <x v="6"/>
    <x v="14"/>
    <s v="EG70"/>
    <x v="10"/>
    <x v="4"/>
    <x v="3"/>
    <s v="AAD_NONE"/>
    <s v="HS11030200"/>
    <s v="1"/>
    <s v="1G70-SF21-04422KVARA"/>
    <n v="1668800"/>
    <n v="1907500"/>
    <n v="2025100"/>
    <n v="1874600"/>
    <s v=""/>
    <x v="3"/>
  </r>
  <r>
    <x v="6"/>
    <x v="14"/>
    <s v="EG70"/>
    <x v="10"/>
    <x v="4"/>
    <x v="3"/>
    <s v="AAD_NONE"/>
    <s v="HS11030200"/>
    <s v="1"/>
    <s v="1G70-SF21-04422ITIHE"/>
    <n v="5021800"/>
    <n v="5033560"/>
    <n v="3236532"/>
    <n v="3196900"/>
    <s v=""/>
    <x v="3"/>
  </r>
  <r>
    <x v="6"/>
    <x v="14"/>
    <s v="EG70"/>
    <x v="10"/>
    <x v="4"/>
    <x v="3"/>
    <s v="AAD_NONE"/>
    <s v="HS11030200"/>
    <s v="1"/>
    <s v="1G70-SF21-04422ITIVG"/>
    <n v="3564331"/>
    <n v="3732331"/>
    <n v="3559780"/>
    <n v="3234534"/>
    <s v=""/>
    <x v="3"/>
  </r>
  <r>
    <x v="6"/>
    <x v="14"/>
    <s v="EG70"/>
    <x v="10"/>
    <x v="4"/>
    <x v="3"/>
    <s v="AAD_NONE"/>
    <s v="HS11030200"/>
    <s v="1"/>
    <s v="1G70-JT21-06172OUF"/>
    <n v="3156575"/>
    <n v="4211335"/>
    <n v="4347350"/>
    <n v="3185350"/>
    <s v=""/>
    <x v="3"/>
  </r>
  <r>
    <x v="6"/>
    <x v="14"/>
    <s v="EG70"/>
    <x v="10"/>
    <x v="4"/>
    <x v="3"/>
    <s v="AAD_NONE"/>
    <s v="HS11040100"/>
    <s v="1"/>
    <s v="9G70-SO00-ESCPROJ"/>
    <n v="1388181"/>
    <n v="1427416"/>
    <n v="1466649"/>
    <n v="1505883"/>
    <s v=""/>
    <x v="3"/>
  </r>
  <r>
    <x v="6"/>
    <x v="14"/>
    <s v="EG70"/>
    <x v="10"/>
    <x v="4"/>
    <x v="3"/>
    <s v="AAD_NONE"/>
    <s v="HS11040400"/>
    <s v="1"/>
    <s v="1G70-SF21-04512NEET"/>
    <n v="1763825"/>
    <n v="1742475"/>
    <n v="1412775"/>
    <n v="1044925"/>
    <s v=""/>
    <x v="3"/>
  </r>
  <r>
    <x v="6"/>
    <x v="14"/>
    <s v="EG70"/>
    <x v="10"/>
    <x v="4"/>
    <x v="3"/>
    <s v="AAD_NONE"/>
    <s v="TI02020100"/>
    <s v="1"/>
    <s v="1G70-JT21-06132OUF"/>
    <n v="6759534"/>
    <n v="5197034"/>
    <n v="3964831"/>
    <n v="2935438"/>
    <s v=""/>
    <x v="3"/>
  </r>
  <r>
    <x v="6"/>
    <x v="14"/>
    <s v="EG70"/>
    <x v="8"/>
    <x v="4"/>
    <x v="3"/>
    <s v="AAD_NONE"/>
    <s v="XX01000000"/>
    <s v="1"/>
    <s v="6G70-SH00-01142SVEST"/>
    <n v="25099"/>
    <n v="25099"/>
    <n v="19341"/>
    <n v="8366"/>
    <s v=""/>
    <x v="3"/>
  </r>
  <r>
    <x v="6"/>
    <x v="14"/>
    <s v="EG70"/>
    <x v="8"/>
    <x v="4"/>
    <x v="3"/>
    <s v="AAD_NONE"/>
    <s v="XX01000000"/>
    <s v="1"/>
    <s v="1G70-RF21-04822HAKA"/>
    <n v="15652"/>
    <n v="13347"/>
    <n v="13043"/>
    <n v="13043"/>
    <s v=""/>
    <x v="3"/>
  </r>
  <r>
    <x v="6"/>
    <x v="14"/>
    <s v="EG70"/>
    <x v="8"/>
    <x v="4"/>
    <x v="3"/>
    <s v="AAD_NONE"/>
    <s v="XX01000000"/>
    <s v="1"/>
    <s v="1G70-SF21-04732EK16"/>
    <n v="117213"/>
    <n v="153279"/>
    <n v="62213"/>
    <n v="26147"/>
    <s v=""/>
    <x v="3"/>
  </r>
  <r>
    <x v="6"/>
    <x v="14"/>
    <s v="EG70"/>
    <x v="8"/>
    <x v="4"/>
    <x v="3"/>
    <s v="AAD_NONE"/>
    <s v="XX01000000"/>
    <s v="1"/>
    <s v="1G70-SF21-04512NEET"/>
    <n v="60000"/>
    <n v="60000"/>
    <n v="45000"/>
    <n v="30000"/>
    <s v=""/>
    <x v="3"/>
  </r>
  <r>
    <x v="6"/>
    <x v="14"/>
    <s v="EG70"/>
    <x v="8"/>
    <x v="4"/>
    <x v="3"/>
    <s v="AAD_NONE"/>
    <s v="XX01000000"/>
    <s v="1"/>
    <s v="1G70-SF21-04522TUGI"/>
    <n v="92658"/>
    <n v="94048"/>
    <n v="95459"/>
    <n v="95980"/>
    <s v=""/>
    <x v="3"/>
  </r>
  <r>
    <x v="6"/>
    <x v="14"/>
    <s v="EG70"/>
    <x v="8"/>
    <x v="4"/>
    <x v="3"/>
    <s v="AAD_NONE"/>
    <s v="XX01000000"/>
    <s v="1"/>
    <s v="1G70-SF21-04412-OPE"/>
    <n v="51394"/>
    <n v="37869"/>
    <n v="37869"/>
    <n v="37869"/>
    <s v=""/>
    <x v="3"/>
  </r>
  <r>
    <x v="6"/>
    <x v="14"/>
    <s v="EG70"/>
    <x v="8"/>
    <x v="4"/>
    <x v="3"/>
    <s v="AAD_NONE"/>
    <s v="XX01000000"/>
    <s v="1"/>
    <s v="1G70-SF21-04412-OKVA"/>
    <n v="90563"/>
    <n v="85351"/>
    <n v="120818"/>
    <n v="97012"/>
    <s v=""/>
    <x v="3"/>
  </r>
  <r>
    <x v="6"/>
    <x v="14"/>
    <s v="EG70"/>
    <x v="8"/>
    <x v="4"/>
    <x v="3"/>
    <s v="AAD_NONE"/>
    <s v="XX01000000"/>
    <s v="1"/>
    <s v="1G70-SF21-04422PROM"/>
    <n v="95803"/>
    <n v="95803"/>
    <n v="95803"/>
    <n v="95422"/>
    <s v=""/>
    <x v="3"/>
  </r>
  <r>
    <x v="6"/>
    <x v="14"/>
    <s v="EG70"/>
    <x v="8"/>
    <x v="4"/>
    <x v="3"/>
    <s v="AAD_NONE"/>
    <s v="XX01000000"/>
    <s v="1"/>
    <s v="1G70-SF21-04422KVARA"/>
    <n v="268696"/>
    <n v="316304"/>
    <n v="337043"/>
    <n v="307826"/>
    <s v=""/>
    <x v="3"/>
  </r>
  <r>
    <x v="6"/>
    <x v="14"/>
    <s v="EG70"/>
    <x v="8"/>
    <x v="4"/>
    <x v="3"/>
    <s v="AAD_NONE"/>
    <s v="XX01000000"/>
    <s v="1"/>
    <s v="1G70-SF21-04422ITIHE"/>
    <n v="7043"/>
    <n v="7304"/>
    <n v="7565"/>
    <n v="8087"/>
    <s v=""/>
    <x v="3"/>
  </r>
  <r>
    <x v="6"/>
    <x v="14"/>
    <s v="EG70"/>
    <x v="8"/>
    <x v="4"/>
    <x v="3"/>
    <s v="AAD_NONE"/>
    <s v="XX01000000"/>
    <s v="1"/>
    <s v="1G70-SF21-04422ITIVG"/>
    <n v="156522"/>
    <n v="182609"/>
    <n v="182609"/>
    <n v="143478"/>
    <s v=""/>
    <x v="3"/>
  </r>
  <r>
    <x v="6"/>
    <x v="14"/>
    <s v="EG70"/>
    <x v="8"/>
    <x v="4"/>
    <x v="3"/>
    <s v="AAD_NONE"/>
    <s v="XX01000000"/>
    <s v="1"/>
    <s v="1G70-JT21-06132OUF"/>
    <n v="1919"/>
    <n v="1957"/>
    <n v="1565"/>
    <n v="1565"/>
    <s v=""/>
    <x v="3"/>
  </r>
  <r>
    <x v="6"/>
    <x v="14"/>
    <s v="EG70"/>
    <x v="11"/>
    <x v="1"/>
    <x v="3"/>
    <s v="AAD_NONE"/>
    <s v="HS11020100"/>
    <s v="1"/>
    <s v="-"/>
    <n v="4000"/>
    <n v="4000"/>
    <n v="4000"/>
    <n v="4000"/>
    <s v=""/>
    <x v="3"/>
  </r>
  <r>
    <x v="6"/>
    <x v="14"/>
    <s v="EG70"/>
    <x v="12"/>
    <x v="3"/>
    <x v="3"/>
    <s v="AAD_NONE"/>
    <s v="HS11020100"/>
    <s v="1"/>
    <s v="-"/>
    <n v="62700"/>
    <n v="65300"/>
    <n v="67900"/>
    <n v="67900"/>
    <s v=""/>
    <x v="3"/>
  </r>
  <r>
    <x v="6"/>
    <x v="15"/>
    <s v="EG90"/>
    <x v="0"/>
    <x v="0"/>
    <x v="18"/>
    <s v="AAD_NONE"/>
    <s v="RV31010100"/>
    <s v="1"/>
    <s v="-"/>
    <n v="50000"/>
    <n v="50000"/>
    <n v="50000"/>
    <n v="50000"/>
    <s v=""/>
    <x v="18"/>
  </r>
  <r>
    <x v="6"/>
    <x v="15"/>
    <s v="EG90"/>
    <x v="3"/>
    <x v="0"/>
    <x v="3"/>
    <s v="AAD_NONE"/>
    <s v="RV31010100"/>
    <s v="1"/>
    <s v="-"/>
    <n v="5704857"/>
    <n v="5704857"/>
    <n v="5704857"/>
    <n v="5704857"/>
    <s v=""/>
    <x v="3"/>
  </r>
  <r>
    <x v="6"/>
    <x v="15"/>
    <s v="EG90"/>
    <x v="4"/>
    <x v="0"/>
    <x v="3"/>
    <s v="AAD_NONE"/>
    <s v="RV31010100"/>
    <s v="1"/>
    <s v="-"/>
    <n v="637000"/>
    <n v="637000"/>
    <n v="637000"/>
    <n v="637000"/>
    <s v=""/>
    <x v="3"/>
  </r>
  <r>
    <x v="6"/>
    <x v="15"/>
    <s v="EG90"/>
    <x v="4"/>
    <x v="0"/>
    <x v="13"/>
    <s v="AAD_NONE"/>
    <s v="RV31010100"/>
    <s v="1"/>
    <s v="-"/>
    <n v="3080886"/>
    <n v="3080886"/>
    <n v="3080886"/>
    <n v="3080886"/>
    <s v=""/>
    <x v="13"/>
  </r>
  <r>
    <x v="6"/>
    <x v="15"/>
    <s v="EG90"/>
    <x v="4"/>
    <x v="3"/>
    <x v="3"/>
    <s v="AAD_NONE"/>
    <s v="RV31010100"/>
    <s v="1"/>
    <s v="-"/>
    <n v="160000"/>
    <n v="165000"/>
    <n v="165000"/>
    <n v="165000"/>
    <s v=""/>
    <x v="3"/>
  </r>
  <r>
    <x v="6"/>
    <x v="15"/>
    <s v="EG90"/>
    <x v="16"/>
    <x v="0"/>
    <x v="3"/>
    <s v="AAD_NONE"/>
    <s v="RV31010100"/>
    <s v="1"/>
    <s v="-"/>
    <n v="16000"/>
    <n v="16000"/>
    <n v="16000"/>
    <n v="16000"/>
    <s v=""/>
    <x v="3"/>
  </r>
  <r>
    <x v="6"/>
    <x v="15"/>
    <s v="EG90"/>
    <x v="5"/>
    <x v="2"/>
    <x v="3"/>
    <s v="AAD_NONE"/>
    <s v="RV31010100"/>
    <s v="1"/>
    <s v="-"/>
    <n v="361165"/>
    <n v="361165"/>
    <n v="361165"/>
    <n v="361165"/>
    <s v=""/>
    <x v="3"/>
  </r>
  <r>
    <x v="6"/>
    <x v="15"/>
    <s v="EG90"/>
    <x v="11"/>
    <x v="1"/>
    <x v="3"/>
    <s v="AAD_NONE"/>
    <s v="RV31010100"/>
    <s v="1"/>
    <s v="-"/>
    <n v="35000"/>
    <n v="35000"/>
    <n v="35000"/>
    <n v="35000"/>
    <s v=""/>
    <x v="3"/>
  </r>
  <r>
    <x v="6"/>
    <x v="15"/>
    <s v="EG90"/>
    <x v="12"/>
    <x v="3"/>
    <x v="3"/>
    <s v="AAD_NONE"/>
    <s v="RV31010100"/>
    <s v="1"/>
    <s v="-"/>
    <n v="160000"/>
    <n v="165000"/>
    <n v="165000"/>
    <n v="165000"/>
    <s v=""/>
    <x v="3"/>
  </r>
  <r>
    <x v="6"/>
    <x v="16"/>
    <s v="EGC0"/>
    <x v="2"/>
    <x v="3"/>
    <x v="3"/>
    <s v="AAD_NONE"/>
    <s v="HS11010200"/>
    <s v="1"/>
    <s v="-"/>
    <n v="33740"/>
    <n v="33740"/>
    <n v="33740"/>
    <n v="33740"/>
    <s v=""/>
    <x v="3"/>
  </r>
  <r>
    <x v="6"/>
    <x v="16"/>
    <s v="EGC0"/>
    <x v="3"/>
    <x v="0"/>
    <x v="3"/>
    <s v="AAD_NONE"/>
    <s v="HS11010200"/>
    <s v="1"/>
    <s v="-"/>
    <n v="2227373"/>
    <n v="2227373"/>
    <n v="2227373"/>
    <n v="2227373"/>
    <s v=""/>
    <x v="3"/>
  </r>
  <r>
    <x v="6"/>
    <x v="16"/>
    <s v="EGC0"/>
    <x v="3"/>
    <x v="3"/>
    <x v="3"/>
    <s v="AAD_NONE"/>
    <s v="HS11010200"/>
    <s v="1"/>
    <s v="-"/>
    <n v="365080"/>
    <n v="365080"/>
    <n v="365080"/>
    <n v="365080"/>
    <s v=""/>
    <x v="3"/>
  </r>
  <r>
    <x v="6"/>
    <x v="16"/>
    <s v="EGC0"/>
    <x v="4"/>
    <x v="0"/>
    <x v="3"/>
    <s v="AAD_NONE"/>
    <s v="HS11010200"/>
    <s v="1"/>
    <s v="-"/>
    <n v="52900"/>
    <n v="52900"/>
    <n v="52900"/>
    <n v="52900"/>
    <s v=""/>
    <x v="3"/>
  </r>
  <r>
    <x v="6"/>
    <x v="16"/>
    <s v="EGC0"/>
    <x v="4"/>
    <x v="0"/>
    <x v="13"/>
    <s v="AAD_NONE"/>
    <s v="HS11010200"/>
    <s v="1"/>
    <s v="-"/>
    <n v="1099563"/>
    <n v="1099563"/>
    <n v="1099563"/>
    <n v="1099563"/>
    <s v=""/>
    <x v="13"/>
  </r>
  <r>
    <x v="6"/>
    <x v="16"/>
    <s v="EGC0"/>
    <x v="4"/>
    <x v="4"/>
    <x v="3"/>
    <s v="AAD_NONE"/>
    <s v="HS11010200"/>
    <s v="1"/>
    <s v="9GC0-ER21-OPIRKH"/>
    <n v="36343"/>
    <m/>
    <m/>
    <m/>
    <s v=""/>
    <x v="3"/>
  </r>
  <r>
    <x v="6"/>
    <x v="16"/>
    <s v="EGC0"/>
    <x v="4"/>
    <x v="4"/>
    <x v="3"/>
    <s v="AAD_NONE"/>
    <s v="HS11010200"/>
    <s v="1"/>
    <s v="9GC0-ER21-OPIRNO"/>
    <n v="52077"/>
    <m/>
    <m/>
    <m/>
    <s v=""/>
    <x v="3"/>
  </r>
  <r>
    <x v="6"/>
    <x v="16"/>
    <s v="EGC0"/>
    <x v="4"/>
    <x v="3"/>
    <x v="3"/>
    <s v="AAD_NONE"/>
    <s v="HS11010200"/>
    <s v="1"/>
    <s v="-"/>
    <n v="219180"/>
    <n v="219180"/>
    <n v="219180"/>
    <n v="219180"/>
    <s v=""/>
    <x v="3"/>
  </r>
  <r>
    <x v="6"/>
    <x v="16"/>
    <s v="EGC0"/>
    <x v="16"/>
    <x v="0"/>
    <x v="3"/>
    <s v="AAD_NONE"/>
    <s v="HS11010200"/>
    <s v="1"/>
    <s v="-"/>
    <n v="5100"/>
    <n v="5100"/>
    <n v="5100"/>
    <n v="5100"/>
    <s v=""/>
    <x v="3"/>
  </r>
  <r>
    <x v="6"/>
    <x v="16"/>
    <s v="EGC0"/>
    <x v="5"/>
    <x v="2"/>
    <x v="3"/>
    <s v="AAD_NONE"/>
    <s v="HS11010200"/>
    <s v="1"/>
    <s v="-"/>
    <n v="17234"/>
    <n v="17234"/>
    <n v="17234"/>
    <n v="17234"/>
    <s v=""/>
    <x v="3"/>
  </r>
  <r>
    <x v="6"/>
    <x v="16"/>
    <s v="EGC0"/>
    <x v="10"/>
    <x v="4"/>
    <x v="3"/>
    <s v="AAD_NONE"/>
    <s v="XX01000000"/>
    <s v="1"/>
    <s v="9GC0-ER21-OPIRKH"/>
    <n v="36343"/>
    <m/>
    <m/>
    <m/>
    <s v=""/>
    <x v="3"/>
  </r>
  <r>
    <x v="6"/>
    <x v="16"/>
    <s v="EGC0"/>
    <x v="10"/>
    <x v="4"/>
    <x v="3"/>
    <s v="AAD_NONE"/>
    <s v="XX01000000"/>
    <s v="1"/>
    <s v="9GC0-ER21-OPIRNO"/>
    <n v="52077"/>
    <m/>
    <m/>
    <m/>
    <s v=""/>
    <x v="3"/>
  </r>
  <r>
    <x v="6"/>
    <x v="16"/>
    <s v="EGC0"/>
    <x v="8"/>
    <x v="3"/>
    <x v="3"/>
    <s v="AAD_NONE"/>
    <s v="XX01000000"/>
    <s v="1"/>
    <s v="-"/>
    <n v="35000"/>
    <n v="35000"/>
    <n v="35000"/>
    <n v="35000"/>
    <s v=""/>
    <x v="3"/>
  </r>
  <r>
    <x v="6"/>
    <x v="16"/>
    <s v="EGC0"/>
    <x v="12"/>
    <x v="3"/>
    <x v="3"/>
    <s v="AAD_NONE"/>
    <s v="XX01000000"/>
    <s v="1"/>
    <s v="-"/>
    <n v="653000"/>
    <n v="653000"/>
    <n v="653000"/>
    <n v="653000"/>
    <s v=""/>
    <x v="3"/>
  </r>
  <r>
    <x v="7"/>
    <x v="17"/>
    <s v="EJ10"/>
    <x v="2"/>
    <x v="0"/>
    <x v="3"/>
    <s v="AAD_NONE"/>
    <s v="OK01010200"/>
    <s v="1"/>
    <s v="-"/>
    <n v="6000"/>
    <n v="6000"/>
    <n v="6000"/>
    <n v="6000"/>
    <s v=""/>
    <x v="3"/>
  </r>
  <r>
    <x v="7"/>
    <x v="17"/>
    <s v="EJ10"/>
    <x v="2"/>
    <x v="0"/>
    <x v="3"/>
    <s v="AAD_NONE"/>
    <s v="OK01020100"/>
    <s v="1"/>
    <s v="-"/>
    <n v="21000"/>
    <n v="21000"/>
    <n v="21000"/>
    <n v="21000"/>
    <s v=""/>
    <x v="3"/>
  </r>
  <r>
    <x v="7"/>
    <x v="17"/>
    <s v="EJ10"/>
    <x v="2"/>
    <x v="0"/>
    <x v="3"/>
    <s v="AAD_NONE"/>
    <s v="OK01030100"/>
    <s v="1"/>
    <s v="-"/>
    <n v="1600"/>
    <n v="1600"/>
    <n v="1600"/>
    <n v="1600"/>
    <s v=""/>
    <x v="3"/>
  </r>
  <r>
    <x v="7"/>
    <x v="17"/>
    <s v="EJ10"/>
    <x v="3"/>
    <x v="0"/>
    <x v="3"/>
    <s v="AAD_NONE"/>
    <s v="OK01010200"/>
    <s v="1"/>
    <s v="-"/>
    <n v="2803122"/>
    <n v="2744326"/>
    <n v="2744326"/>
    <n v="2744326"/>
    <s v=""/>
    <x v="3"/>
  </r>
  <r>
    <x v="7"/>
    <x v="17"/>
    <s v="EJ10"/>
    <x v="3"/>
    <x v="0"/>
    <x v="3"/>
    <s v="AAD_NONE"/>
    <s v="OK01010400"/>
    <s v="1"/>
    <s v="-"/>
    <n v="1071619"/>
    <n v="1048568"/>
    <n v="1048568"/>
    <n v="1048568"/>
    <s v=""/>
    <x v="3"/>
  </r>
  <r>
    <x v="7"/>
    <x v="17"/>
    <s v="EJ10"/>
    <x v="3"/>
    <x v="0"/>
    <x v="3"/>
    <s v="AAD_NONE"/>
    <s v="OK01020100"/>
    <s v="1"/>
    <s v="-"/>
    <n v="1815335"/>
    <n v="1772803"/>
    <n v="1772803"/>
    <n v="1772803"/>
    <s v=""/>
    <x v="3"/>
  </r>
  <r>
    <x v="7"/>
    <x v="17"/>
    <s v="EJ10"/>
    <x v="3"/>
    <x v="0"/>
    <x v="3"/>
    <s v="AAD_NONE"/>
    <s v="OK01030100"/>
    <s v="1"/>
    <s v="-"/>
    <n v="2349884"/>
    <n v="2302740"/>
    <n v="2302740"/>
    <n v="2302740"/>
    <s v=""/>
    <x v="3"/>
  </r>
  <r>
    <x v="7"/>
    <x v="17"/>
    <s v="EJ10"/>
    <x v="3"/>
    <x v="0"/>
    <x v="3"/>
    <s v="AAD_NONE"/>
    <s v="OK01040100"/>
    <s v="1"/>
    <s v="-"/>
    <n v="3071971"/>
    <n v="3003333"/>
    <n v="3003333"/>
    <n v="3003333"/>
    <s v=""/>
    <x v="3"/>
  </r>
  <r>
    <x v="7"/>
    <x v="17"/>
    <s v="EJ10"/>
    <x v="3"/>
    <x v="0"/>
    <x v="34"/>
    <s v="AAD_NONE"/>
    <s v="OK01010200"/>
    <s v="1"/>
    <s v="-"/>
    <n v="50215"/>
    <n v="51701"/>
    <n v="52934"/>
    <n v="52934"/>
    <s v=""/>
    <x v="33"/>
  </r>
  <r>
    <x v="7"/>
    <x v="17"/>
    <s v="EJ10"/>
    <x v="3"/>
    <x v="0"/>
    <x v="34"/>
    <s v="AAD_NONE"/>
    <s v="OK01010400"/>
    <s v="1"/>
    <s v="-"/>
    <n v="33477"/>
    <n v="34467"/>
    <n v="35289"/>
    <n v="35289"/>
    <s v=""/>
    <x v="33"/>
  </r>
  <r>
    <x v="7"/>
    <x v="17"/>
    <s v="EJ10"/>
    <x v="3"/>
    <x v="0"/>
    <x v="34"/>
    <s v="AAD_NONE"/>
    <s v="OK01020100"/>
    <s v="1"/>
    <s v="-"/>
    <n v="33477"/>
    <n v="34467"/>
    <n v="35289"/>
    <n v="35289"/>
    <s v=""/>
    <x v="33"/>
  </r>
  <r>
    <x v="7"/>
    <x v="17"/>
    <s v="EJ10"/>
    <x v="3"/>
    <x v="0"/>
    <x v="34"/>
    <s v="AAD_NONE"/>
    <s v="OK01030100"/>
    <s v="1"/>
    <s v="-"/>
    <n v="16738"/>
    <n v="17234"/>
    <n v="17645"/>
    <n v="17645"/>
    <s v=""/>
    <x v="33"/>
  </r>
  <r>
    <x v="7"/>
    <x v="17"/>
    <s v="EJ10"/>
    <x v="3"/>
    <x v="0"/>
    <x v="34"/>
    <s v="AAD_NONE"/>
    <s v="OK01040100"/>
    <s v="1"/>
    <s v="-"/>
    <n v="117169"/>
    <n v="120635"/>
    <n v="123512"/>
    <n v="123512"/>
    <s v=""/>
    <x v="33"/>
  </r>
  <r>
    <x v="7"/>
    <x v="17"/>
    <s v="EJ10"/>
    <x v="3"/>
    <x v="4"/>
    <x v="3"/>
    <s v="AAD_NONE"/>
    <s v="OK01020100"/>
    <s v="1"/>
    <s v="9J10-IS21-01332-INIM"/>
    <n v="22834"/>
    <n v="54091"/>
    <n v="10000"/>
    <n v="6000"/>
    <s v=""/>
    <x v="3"/>
  </r>
  <r>
    <x v="7"/>
    <x v="17"/>
    <s v="EJ10"/>
    <x v="3"/>
    <x v="4"/>
    <x v="3"/>
    <s v="AAD_NONE"/>
    <s v="OK01020100"/>
    <s v="1"/>
    <s v="9J10-IS21-01332-KOOL"/>
    <n v="42603"/>
    <n v="21555"/>
    <m/>
    <m/>
    <s v=""/>
    <x v="3"/>
  </r>
  <r>
    <x v="7"/>
    <x v="17"/>
    <s v="EJ10"/>
    <x v="3"/>
    <x v="4"/>
    <x v="3"/>
    <s v="AAD_NONE"/>
    <s v="OK01020100"/>
    <s v="1"/>
    <s v="9J10-IS21-01353-ERI"/>
    <n v="60148"/>
    <m/>
    <m/>
    <m/>
    <s v=""/>
    <x v="3"/>
  </r>
  <r>
    <x v="7"/>
    <x v="17"/>
    <s v="EJ10"/>
    <x v="3"/>
    <x v="4"/>
    <x v="3"/>
    <s v="AAD_NONE"/>
    <s v="OK01020100"/>
    <s v="1"/>
    <s v="1J10-TA21-07121"/>
    <n v="26575"/>
    <n v="27771"/>
    <n v="29021"/>
    <n v="30327"/>
    <s v=""/>
    <x v="3"/>
  </r>
  <r>
    <x v="7"/>
    <x v="17"/>
    <s v="EJ10"/>
    <x v="3"/>
    <x v="4"/>
    <x v="3"/>
    <s v="AAD_NONE"/>
    <s v="OK01020100"/>
    <s v="1"/>
    <s v="1J10-SF21-04742NOOR"/>
    <n v="301053"/>
    <n v="309483"/>
    <n v="338523"/>
    <n v="360200"/>
    <s v=""/>
    <x v="3"/>
  </r>
  <r>
    <x v="7"/>
    <x v="17"/>
    <s v="EJ10"/>
    <x v="3"/>
    <x v="4"/>
    <x v="3"/>
    <s v="AAD_NONE"/>
    <s v="OK01030100"/>
    <s v="1"/>
    <s v="1J10-TA21-07121"/>
    <n v="26575"/>
    <n v="27771"/>
    <n v="29021"/>
    <n v="30327"/>
    <s v=""/>
    <x v="3"/>
  </r>
  <r>
    <x v="7"/>
    <x v="17"/>
    <s v="EJ10"/>
    <x v="3"/>
    <x v="4"/>
    <x v="3"/>
    <s v="AAD_NONE"/>
    <s v="OK01030100"/>
    <s v="1"/>
    <s v="1J10-SF21-04782LOIM"/>
    <n v="67927"/>
    <n v="64568"/>
    <n v="56190"/>
    <n v="57485"/>
    <s v=""/>
    <x v="3"/>
  </r>
  <r>
    <x v="7"/>
    <x v="17"/>
    <s v="EJ10"/>
    <x v="4"/>
    <x v="0"/>
    <x v="3"/>
    <s v="AAD_NONE"/>
    <s v="OK01010200"/>
    <s v="1"/>
    <s v="-"/>
    <n v="802301"/>
    <n v="245895"/>
    <n v="245895"/>
    <n v="245895"/>
    <s v=""/>
    <x v="3"/>
  </r>
  <r>
    <x v="7"/>
    <x v="17"/>
    <s v="EJ10"/>
    <x v="4"/>
    <x v="0"/>
    <x v="3"/>
    <s v="AAD_NONE"/>
    <s v="OK01010400"/>
    <s v="1"/>
    <s v="-"/>
    <n v="377893"/>
    <n v="159758"/>
    <n v="159758"/>
    <n v="159758"/>
    <s v=""/>
    <x v="3"/>
  </r>
  <r>
    <x v="7"/>
    <x v="17"/>
    <s v="EJ10"/>
    <x v="4"/>
    <x v="0"/>
    <x v="3"/>
    <s v="AAD_NONE"/>
    <s v="OK01020100"/>
    <s v="1"/>
    <s v="-"/>
    <n v="883290"/>
    <n v="480792"/>
    <n v="480792"/>
    <n v="480792"/>
    <s v=""/>
    <x v="3"/>
  </r>
  <r>
    <x v="7"/>
    <x v="17"/>
    <s v="EJ10"/>
    <x v="4"/>
    <x v="0"/>
    <x v="3"/>
    <s v="AAD_NONE"/>
    <s v="OK01030100"/>
    <s v="1"/>
    <s v="-"/>
    <n v="518216"/>
    <n v="72082"/>
    <n v="72082"/>
    <n v="72082"/>
    <s v=""/>
    <x v="3"/>
  </r>
  <r>
    <x v="7"/>
    <x v="17"/>
    <s v="EJ10"/>
    <x v="4"/>
    <x v="0"/>
    <x v="3"/>
    <s v="AAD_NONE"/>
    <s v="OK01040100"/>
    <s v="1"/>
    <s v="-"/>
    <n v="1026584"/>
    <n v="377042"/>
    <n v="377042"/>
    <n v="377042"/>
    <s v=""/>
    <x v="3"/>
  </r>
  <r>
    <x v="7"/>
    <x v="17"/>
    <s v="EJ10"/>
    <x v="4"/>
    <x v="0"/>
    <x v="13"/>
    <s v="AAD_NONE"/>
    <s v="OK01010200"/>
    <s v="1"/>
    <s v="-"/>
    <n v="853363"/>
    <n v="853363"/>
    <n v="853363"/>
    <n v="853363"/>
    <s v=""/>
    <x v="13"/>
  </r>
  <r>
    <x v="7"/>
    <x v="17"/>
    <s v="EJ10"/>
    <x v="4"/>
    <x v="0"/>
    <x v="13"/>
    <s v="AAD_NONE"/>
    <s v="OK01030100"/>
    <s v="1"/>
    <s v="-"/>
    <n v="93031"/>
    <n v="93031"/>
    <n v="93031"/>
    <n v="93031"/>
    <s v=""/>
    <x v="13"/>
  </r>
  <r>
    <x v="7"/>
    <x v="17"/>
    <s v="EJ10"/>
    <x v="4"/>
    <x v="4"/>
    <x v="3"/>
    <s v="AAD_NONE"/>
    <s v="OK01020100"/>
    <s v="1"/>
    <s v="9J10-IS21-01332-INIM"/>
    <n v="23405"/>
    <n v="55443"/>
    <n v="10250"/>
    <n v="6150"/>
    <s v=""/>
    <x v="3"/>
  </r>
  <r>
    <x v="7"/>
    <x v="17"/>
    <s v="EJ10"/>
    <x v="4"/>
    <x v="4"/>
    <x v="3"/>
    <s v="AAD_NONE"/>
    <s v="OK01020100"/>
    <s v="1"/>
    <s v="9J10-IS21-01332-KOOL"/>
    <n v="34509"/>
    <n v="17460"/>
    <m/>
    <m/>
    <s v=""/>
    <x v="3"/>
  </r>
  <r>
    <x v="7"/>
    <x v="17"/>
    <s v="EJ10"/>
    <x v="4"/>
    <x v="4"/>
    <x v="3"/>
    <s v="AAD_NONE"/>
    <s v="OK01020100"/>
    <s v="1"/>
    <s v="9J10-IS21-01353-ERI"/>
    <n v="73081"/>
    <m/>
    <m/>
    <m/>
    <s v=""/>
    <x v="3"/>
  </r>
  <r>
    <x v="7"/>
    <x v="17"/>
    <s v="EJ10"/>
    <x v="4"/>
    <x v="4"/>
    <x v="3"/>
    <s v="AAD_NONE"/>
    <s v="OK01020100"/>
    <s v="1"/>
    <s v="1J10-TA21-07121"/>
    <n v="948"/>
    <n v="977"/>
    <n v="1006"/>
    <n v="1037"/>
    <s v=""/>
    <x v="3"/>
  </r>
  <r>
    <x v="7"/>
    <x v="17"/>
    <s v="EJ10"/>
    <x v="4"/>
    <x v="4"/>
    <x v="3"/>
    <s v="AAD_NONE"/>
    <s v="OK01020100"/>
    <s v="1"/>
    <s v="1J10-SF21-04742NOOR"/>
    <n v="975414"/>
    <n v="1002725"/>
    <n v="1096815"/>
    <n v="1167046"/>
    <s v=""/>
    <x v="3"/>
  </r>
  <r>
    <x v="7"/>
    <x v="17"/>
    <s v="EJ10"/>
    <x v="4"/>
    <x v="4"/>
    <x v="3"/>
    <s v="AAD_NONE"/>
    <s v="OK01030100"/>
    <s v="1"/>
    <s v="1J10-TA21-07121"/>
    <n v="948"/>
    <n v="977"/>
    <n v="1006"/>
    <n v="1037"/>
    <s v=""/>
    <x v="3"/>
  </r>
  <r>
    <x v="7"/>
    <x v="17"/>
    <s v="EJ10"/>
    <x v="4"/>
    <x v="4"/>
    <x v="3"/>
    <s v="AAD_NONE"/>
    <s v="OK01030100"/>
    <s v="1"/>
    <s v="1J10-SF21-04782LOIM"/>
    <n v="311782"/>
    <n v="296369"/>
    <n v="257913"/>
    <n v="263857"/>
    <s v=""/>
    <x v="3"/>
  </r>
  <r>
    <x v="7"/>
    <x v="17"/>
    <s v="EJ10"/>
    <x v="16"/>
    <x v="0"/>
    <x v="3"/>
    <s v="AAD_NONE"/>
    <s v="OK01010200"/>
    <s v="1"/>
    <s v="-"/>
    <n v="2416300"/>
    <n v="2416300"/>
    <n v="2416300"/>
    <n v="2416300"/>
    <s v=""/>
    <x v="3"/>
  </r>
  <r>
    <x v="7"/>
    <x v="17"/>
    <s v="EJ10"/>
    <x v="16"/>
    <x v="0"/>
    <x v="3"/>
    <s v="AAD_NONE"/>
    <s v="OK01030100"/>
    <s v="1"/>
    <s v="-"/>
    <n v="150000"/>
    <n v="150000"/>
    <n v="150000"/>
    <n v="150000"/>
    <s v=""/>
    <x v="3"/>
  </r>
  <r>
    <x v="7"/>
    <x v="17"/>
    <s v="EJ10"/>
    <x v="16"/>
    <x v="0"/>
    <x v="3"/>
    <s v="AAD_NONE"/>
    <s v="OK01040100"/>
    <s v="1"/>
    <s v="-"/>
    <n v="999531"/>
    <n v="999531"/>
    <n v="999531"/>
    <n v="999531"/>
    <s v=""/>
    <x v="3"/>
  </r>
  <r>
    <x v="7"/>
    <x v="17"/>
    <s v="EJ10"/>
    <x v="16"/>
    <x v="0"/>
    <x v="9"/>
    <s v="AAD_NONE"/>
    <s v="OK01010200"/>
    <s v="1"/>
    <s v="-"/>
    <n v="19264"/>
    <n v="19264"/>
    <n v="19264"/>
    <n v="19264"/>
    <s v=""/>
    <x v="9"/>
  </r>
  <r>
    <x v="7"/>
    <x v="17"/>
    <s v="EJ10"/>
    <x v="16"/>
    <x v="0"/>
    <x v="9"/>
    <s v="AAD_NONE"/>
    <s v="OK01010400"/>
    <s v="1"/>
    <s v="-"/>
    <n v="32486"/>
    <n v="32486"/>
    <n v="32486"/>
    <n v="32486"/>
    <s v=""/>
    <x v="9"/>
  </r>
  <r>
    <x v="7"/>
    <x v="17"/>
    <s v="EJ10"/>
    <x v="16"/>
    <x v="0"/>
    <x v="9"/>
    <s v="AAD_NONE"/>
    <s v="OK01020100"/>
    <s v="1"/>
    <s v="-"/>
    <n v="164055"/>
    <n v="164055"/>
    <n v="164055"/>
    <n v="164055"/>
    <s v=""/>
    <x v="9"/>
  </r>
  <r>
    <x v="7"/>
    <x v="17"/>
    <s v="EJ10"/>
    <x v="16"/>
    <x v="0"/>
    <x v="9"/>
    <s v="AAD_NONE"/>
    <s v="OK01030100"/>
    <s v="1"/>
    <s v="-"/>
    <n v="8149"/>
    <n v="8149"/>
    <n v="8149"/>
    <n v="8149"/>
    <s v=""/>
    <x v="9"/>
  </r>
  <r>
    <x v="7"/>
    <x v="17"/>
    <s v="EJ10"/>
    <x v="16"/>
    <x v="0"/>
    <x v="35"/>
    <s v="AAD_NONE"/>
    <s v="OK01040100"/>
    <s v="1"/>
    <s v="-"/>
    <n v="5675000"/>
    <n v="5675000"/>
    <n v="5675000"/>
    <n v="5675000"/>
    <s v=""/>
    <x v="34"/>
  </r>
  <r>
    <x v="7"/>
    <x v="17"/>
    <s v="EJ10"/>
    <x v="5"/>
    <x v="2"/>
    <x v="3"/>
    <s v="AAD_NONE"/>
    <s v="OK01010200"/>
    <s v="1"/>
    <s v="-"/>
    <n v="3401"/>
    <n v="3401"/>
    <n v="3401"/>
    <n v="3401"/>
    <s v=""/>
    <x v="3"/>
  </r>
  <r>
    <x v="7"/>
    <x v="17"/>
    <s v="EJ10"/>
    <x v="10"/>
    <x v="4"/>
    <x v="3"/>
    <s v="AAD_NONE"/>
    <s v="XX01000000"/>
    <s v="1"/>
    <s v="9J10-IS21-01332-INIM"/>
    <n v="42814"/>
    <n v="101420"/>
    <n v="18750"/>
    <n v="11250"/>
    <s v=""/>
    <x v="3"/>
  </r>
  <r>
    <x v="7"/>
    <x v="17"/>
    <s v="EJ10"/>
    <x v="10"/>
    <x v="4"/>
    <x v="3"/>
    <s v="AAD_NONE"/>
    <s v="XX01000000"/>
    <s v="1"/>
    <s v="9J10-IS21-01332-KOOL"/>
    <n v="63905"/>
    <n v="32333"/>
    <m/>
    <m/>
    <s v=""/>
    <x v="3"/>
  </r>
  <r>
    <x v="7"/>
    <x v="17"/>
    <s v="EJ10"/>
    <x v="10"/>
    <x v="4"/>
    <x v="3"/>
    <s v="AAD_NONE"/>
    <s v="XX01000000"/>
    <s v="1"/>
    <s v="9J10-IS21-01353-ERI"/>
    <n v="135334"/>
    <m/>
    <m/>
    <m/>
    <s v=""/>
    <x v="3"/>
  </r>
  <r>
    <x v="7"/>
    <x v="17"/>
    <s v="EJ10"/>
    <x v="10"/>
    <x v="4"/>
    <x v="3"/>
    <s v="AAD_NONE"/>
    <s v="XX01000000"/>
    <s v="1"/>
    <s v="1J10-TA21-07121"/>
    <n v="40065"/>
    <n v="41842"/>
    <n v="43699"/>
    <n v="45639"/>
    <s v=""/>
    <x v="3"/>
  </r>
  <r>
    <x v="7"/>
    <x v="17"/>
    <s v="EJ10"/>
    <x v="10"/>
    <x v="4"/>
    <x v="3"/>
    <s v="AAD_NONE"/>
    <s v="XX01000000"/>
    <s v="1"/>
    <s v="1J10-SF21-04782LOIM"/>
    <n v="316990"/>
    <n v="301319"/>
    <n v="262221"/>
    <n v="268264"/>
    <s v=""/>
    <x v="3"/>
  </r>
  <r>
    <x v="7"/>
    <x v="17"/>
    <s v="EJ10"/>
    <x v="10"/>
    <x v="4"/>
    <x v="3"/>
    <s v="AAD_NONE"/>
    <s v="XX01000000"/>
    <s v="1"/>
    <s v="1J10-SF21-04742NOOR"/>
    <n v="1053688"/>
    <n v="1083190"/>
    <n v="1184831"/>
    <n v="1260698"/>
    <s v=""/>
    <x v="3"/>
  </r>
  <r>
    <x v="7"/>
    <x v="17"/>
    <s v="EJ10"/>
    <x v="8"/>
    <x v="1"/>
    <x v="3"/>
    <s v="AAD_NONE"/>
    <s v="XX01000000"/>
    <s v="1"/>
    <s v="-"/>
    <n v="1172587"/>
    <n v="1173336"/>
    <n v="1178249"/>
    <n v="1178249"/>
    <s v=""/>
    <x v="3"/>
  </r>
  <r>
    <x v="7"/>
    <x v="17"/>
    <s v="EJ10"/>
    <x v="8"/>
    <x v="1"/>
    <x v="13"/>
    <s v="AAD_NONE"/>
    <s v="XX01000000"/>
    <s v="1"/>
    <s v="-"/>
    <n v="221152"/>
    <n v="221152"/>
    <n v="221152"/>
    <n v="221152"/>
    <s v=""/>
    <x v="13"/>
  </r>
  <r>
    <x v="7"/>
    <x v="17"/>
    <s v="EJ10"/>
    <x v="8"/>
    <x v="4"/>
    <x v="3"/>
    <s v="AAD_NONE"/>
    <s v="XX01000000"/>
    <s v="1"/>
    <s v="9J10-IS21-01332-INIM"/>
    <n v="10846"/>
    <n v="25693"/>
    <n v="4750"/>
    <n v="2850"/>
    <s v=""/>
    <x v="3"/>
  </r>
  <r>
    <x v="7"/>
    <x v="17"/>
    <s v="EJ10"/>
    <x v="8"/>
    <x v="4"/>
    <x v="3"/>
    <s v="AAD_NONE"/>
    <s v="XX01000000"/>
    <s v="1"/>
    <s v="9J10-IS21-01332-KOOL"/>
    <n v="8095"/>
    <n v="4096"/>
    <m/>
    <m/>
    <s v=""/>
    <x v="3"/>
  </r>
  <r>
    <x v="7"/>
    <x v="17"/>
    <s v="EJ10"/>
    <x v="8"/>
    <x v="4"/>
    <x v="3"/>
    <s v="AAD_NONE"/>
    <s v="XX01000000"/>
    <s v="1"/>
    <s v="9J10-IS21-01353-ERI"/>
    <n v="17142"/>
    <m/>
    <m/>
    <m/>
    <s v=""/>
    <x v="3"/>
  </r>
  <r>
    <x v="7"/>
    <x v="17"/>
    <s v="EJ10"/>
    <x v="8"/>
    <x v="4"/>
    <x v="3"/>
    <s v="AAD_NONE"/>
    <s v="XX01000000"/>
    <s v="1"/>
    <s v="1J10-TA21-07121"/>
    <n v="445"/>
    <n v="458"/>
    <n v="472"/>
    <n v="486"/>
    <s v=""/>
    <x v="3"/>
  </r>
  <r>
    <x v="7"/>
    <x v="17"/>
    <s v="EJ10"/>
    <x v="8"/>
    <x v="4"/>
    <x v="3"/>
    <s v="AAD_NONE"/>
    <s v="XX01000000"/>
    <s v="1"/>
    <s v="1J10-SF21-04782LOIM"/>
    <n v="73134"/>
    <n v="69519"/>
    <n v="60498"/>
    <n v="61893"/>
    <s v=""/>
    <x v="3"/>
  </r>
  <r>
    <x v="7"/>
    <x v="17"/>
    <s v="EJ10"/>
    <x v="8"/>
    <x v="4"/>
    <x v="3"/>
    <s v="AAD_NONE"/>
    <s v="XX01000000"/>
    <s v="1"/>
    <s v="1J10-SF21-04742NOOR"/>
    <n v="228801"/>
    <n v="235207"/>
    <n v="257278"/>
    <n v="273752"/>
    <s v=""/>
    <x v="3"/>
  </r>
  <r>
    <x v="7"/>
    <x v="17"/>
    <s v="EJ10"/>
    <x v="21"/>
    <x v="1"/>
    <x v="3"/>
    <s v="AAD_NONE"/>
    <s v="XX01000000"/>
    <s v="1"/>
    <s v="-"/>
    <n v="5300"/>
    <n v="5300"/>
    <n v="5300"/>
    <n v="5300"/>
    <s v=""/>
    <x v="3"/>
  </r>
  <r>
    <x v="7"/>
    <x v="17"/>
    <s v="EJ10"/>
    <x v="19"/>
    <x v="1"/>
    <x v="3"/>
    <s v="AAD_NONE"/>
    <s v="XX01000000"/>
    <s v="1"/>
    <s v="-"/>
    <n v="18800"/>
    <n v="18800"/>
    <n v="18800"/>
    <n v="18800"/>
    <s v=""/>
    <x v="3"/>
  </r>
  <r>
    <x v="7"/>
    <x v="18"/>
    <s v="EJ20"/>
    <x v="3"/>
    <x v="1"/>
    <x v="36"/>
    <s v="AAD_NONE"/>
    <s v="OK01020100"/>
    <s v="1"/>
    <s v="-"/>
    <n v="9380754"/>
    <n v="9658275"/>
    <n v="9888592"/>
    <n v="9888592"/>
    <s v=""/>
    <x v="35"/>
  </r>
  <r>
    <x v="7"/>
    <x v="18"/>
    <s v="EJ20"/>
    <x v="3"/>
    <x v="0"/>
    <x v="3"/>
    <s v="AAD_NONE"/>
    <s v="OK01020100"/>
    <s v="1"/>
    <s v="-"/>
    <n v="4630158"/>
    <n v="4630158"/>
    <n v="4630158"/>
    <n v="4630158"/>
    <s v=""/>
    <x v="3"/>
  </r>
  <r>
    <x v="7"/>
    <x v="18"/>
    <s v="EJ20"/>
    <x v="3"/>
    <x v="0"/>
    <x v="34"/>
    <s v="AAD_NONE"/>
    <s v="OK01020100"/>
    <s v="1"/>
    <s v="-"/>
    <n v="4747541"/>
    <n v="4887992"/>
    <n v="5004555"/>
    <n v="5004555"/>
    <s v=""/>
    <x v="33"/>
  </r>
  <r>
    <x v="7"/>
    <x v="18"/>
    <s v="EJ20"/>
    <x v="4"/>
    <x v="0"/>
    <x v="3"/>
    <s v="AAD_NONE"/>
    <s v="OK01020100"/>
    <s v="1"/>
    <s v="-"/>
    <n v="891668"/>
    <n v="891668"/>
    <n v="891668"/>
    <n v="891668"/>
    <s v=""/>
    <x v="3"/>
  </r>
  <r>
    <x v="7"/>
    <x v="18"/>
    <s v="EJ20"/>
    <x v="4"/>
    <x v="0"/>
    <x v="13"/>
    <s v="AAD_NONE"/>
    <s v="OK01020100"/>
    <s v="1"/>
    <s v="-"/>
    <n v="2111897"/>
    <n v="2111897"/>
    <n v="2111897"/>
    <n v="2111897"/>
    <s v=""/>
    <x v="13"/>
  </r>
  <r>
    <x v="7"/>
    <x v="18"/>
    <s v="EJ20"/>
    <x v="16"/>
    <x v="0"/>
    <x v="3"/>
    <s v="AAD_NONE"/>
    <s v="OK01020100"/>
    <s v="1"/>
    <s v="-"/>
    <n v="3000"/>
    <n v="3000"/>
    <n v="3000"/>
    <n v="3000"/>
    <s v=""/>
    <x v="3"/>
  </r>
  <r>
    <x v="7"/>
    <x v="18"/>
    <s v="EJ20"/>
    <x v="16"/>
    <x v="0"/>
    <x v="9"/>
    <s v="AAD_NONE"/>
    <s v="OK01020100"/>
    <s v="1"/>
    <s v="-"/>
    <n v="4725"/>
    <n v="4725"/>
    <n v="4725"/>
    <n v="4725"/>
    <s v=""/>
    <x v="9"/>
  </r>
  <r>
    <x v="7"/>
    <x v="18"/>
    <s v="EJ20"/>
    <x v="5"/>
    <x v="2"/>
    <x v="3"/>
    <s v="AAD_NONE"/>
    <s v="OK01020100"/>
    <s v="1"/>
    <s v="-"/>
    <n v="18500"/>
    <n v="18500"/>
    <n v="18500"/>
    <n v="18500"/>
    <s v=""/>
    <x v="3"/>
  </r>
  <r>
    <x v="7"/>
    <x v="18"/>
    <s v="EJ20"/>
    <x v="8"/>
    <x v="1"/>
    <x v="3"/>
    <s v="AAD_NONE"/>
    <s v="XX01000000"/>
    <s v="1"/>
    <s v="-"/>
    <n v="107218"/>
    <n v="107218"/>
    <n v="107218"/>
    <n v="107218"/>
    <s v=""/>
    <x v="3"/>
  </r>
  <r>
    <x v="7"/>
    <x v="18"/>
    <s v="EJ20"/>
    <x v="8"/>
    <x v="1"/>
    <x v="13"/>
    <s v="AAD_NONE"/>
    <s v="XX01000000"/>
    <s v="1"/>
    <s v="-"/>
    <n v="464617"/>
    <n v="464617"/>
    <n v="464617"/>
    <n v="464617"/>
    <s v=""/>
    <x v="13"/>
  </r>
  <r>
    <x v="7"/>
    <x v="18"/>
    <s v="EJ20"/>
    <x v="19"/>
    <x v="1"/>
    <x v="3"/>
    <s v="AAD_NONE"/>
    <s v="XX01000000"/>
    <s v="1"/>
    <s v="-"/>
    <n v="1006100"/>
    <n v="1052400"/>
    <n v="1101000"/>
    <n v="1152000"/>
    <s v=""/>
    <x v="3"/>
  </r>
  <r>
    <x v="7"/>
    <x v="19"/>
    <s v="EJ30"/>
    <x v="0"/>
    <x v="3"/>
    <x v="17"/>
    <s v="AAD_NONE"/>
    <s v="OK01020100"/>
    <s v="1"/>
    <s v="-"/>
    <n v="20000"/>
    <n v="20000"/>
    <n v="20000"/>
    <n v="20000"/>
    <s v=""/>
    <x v="17"/>
  </r>
  <r>
    <x v="7"/>
    <x v="19"/>
    <s v="EJ30"/>
    <x v="1"/>
    <x v="3"/>
    <x v="3"/>
    <s v="AAD_NONE"/>
    <s v="XX01000000"/>
    <s v="1"/>
    <s v="-"/>
    <n v="4000"/>
    <n v="4000"/>
    <n v="4000"/>
    <n v="4000"/>
    <s v=""/>
    <x v="3"/>
  </r>
  <r>
    <x v="7"/>
    <x v="19"/>
    <s v="EJ30"/>
    <x v="3"/>
    <x v="0"/>
    <x v="3"/>
    <s v="AAD_NONE"/>
    <s v="OK01020100"/>
    <s v="1"/>
    <s v="-"/>
    <n v="5336655"/>
    <n v="5336655"/>
    <n v="5336655"/>
    <n v="5336655"/>
    <s v=""/>
    <x v="3"/>
  </r>
  <r>
    <x v="7"/>
    <x v="19"/>
    <s v="EJ30"/>
    <x v="3"/>
    <x v="3"/>
    <x v="3"/>
    <s v="AAD_NONE"/>
    <s v="OK01020100"/>
    <s v="1"/>
    <s v="-"/>
    <n v="120000"/>
    <n v="120000"/>
    <n v="120000"/>
    <n v="120000"/>
    <s v=""/>
    <x v="3"/>
  </r>
  <r>
    <x v="7"/>
    <x v="19"/>
    <s v="EJ30"/>
    <x v="4"/>
    <x v="0"/>
    <x v="3"/>
    <s v="AAD_NONE"/>
    <s v="OK01020100"/>
    <s v="1"/>
    <s v="-"/>
    <n v="1895638"/>
    <n v="1895638"/>
    <n v="1895638"/>
    <n v="1895638"/>
    <s v=""/>
    <x v="3"/>
  </r>
  <r>
    <x v="7"/>
    <x v="19"/>
    <s v="EJ30"/>
    <x v="4"/>
    <x v="0"/>
    <x v="13"/>
    <s v="AAD_NONE"/>
    <s v="OK01020100"/>
    <s v="1"/>
    <s v="-"/>
    <n v="1456998"/>
    <n v="1456998"/>
    <n v="1456998"/>
    <n v="1456998"/>
    <s v=""/>
    <x v="13"/>
  </r>
  <r>
    <x v="7"/>
    <x v="19"/>
    <s v="EJ30"/>
    <x v="4"/>
    <x v="3"/>
    <x v="3"/>
    <s v="AAD_NONE"/>
    <s v="OK01020100"/>
    <s v="1"/>
    <s v="-"/>
    <n v="127260"/>
    <n v="127260"/>
    <n v="127260"/>
    <n v="127260"/>
    <s v=""/>
    <x v="3"/>
  </r>
  <r>
    <x v="7"/>
    <x v="19"/>
    <s v="EJ30"/>
    <x v="16"/>
    <x v="0"/>
    <x v="9"/>
    <s v="AAD_NONE"/>
    <s v="OK01020100"/>
    <s v="1"/>
    <s v="-"/>
    <n v="3804"/>
    <n v="3804"/>
    <n v="3804"/>
    <n v="3804"/>
    <s v=""/>
    <x v="9"/>
  </r>
  <r>
    <x v="7"/>
    <x v="19"/>
    <s v="EJ30"/>
    <x v="5"/>
    <x v="2"/>
    <x v="3"/>
    <s v="AAD_NONE"/>
    <s v="OK01020100"/>
    <s v="1"/>
    <s v="-"/>
    <n v="257822"/>
    <n v="257822"/>
    <n v="257822"/>
    <n v="257822"/>
    <s v=""/>
    <x v="3"/>
  </r>
  <r>
    <x v="7"/>
    <x v="19"/>
    <s v="EJ30"/>
    <x v="8"/>
    <x v="1"/>
    <x v="3"/>
    <s v="AAD_NONE"/>
    <s v="XX01000000"/>
    <s v="1"/>
    <s v="-"/>
    <n v="315481"/>
    <n v="315481"/>
    <n v="315481"/>
    <n v="315481"/>
    <s v=""/>
    <x v="3"/>
  </r>
  <r>
    <x v="7"/>
    <x v="19"/>
    <s v="EJ30"/>
    <x v="8"/>
    <x v="1"/>
    <x v="13"/>
    <s v="AAD_NONE"/>
    <s v="XX01000000"/>
    <s v="1"/>
    <s v="-"/>
    <n v="320541"/>
    <n v="320541"/>
    <n v="320541"/>
    <n v="320541"/>
    <s v=""/>
    <x v="13"/>
  </r>
  <r>
    <x v="7"/>
    <x v="19"/>
    <s v="EJ30"/>
    <x v="8"/>
    <x v="3"/>
    <x v="3"/>
    <s v="AAD_NONE"/>
    <s v="XX01000000"/>
    <s v="1"/>
    <s v="-"/>
    <n v="12740"/>
    <n v="12740"/>
    <n v="12740"/>
    <n v="12740"/>
    <s v=""/>
    <x v="3"/>
  </r>
  <r>
    <x v="7"/>
    <x v="19"/>
    <s v="EJ30"/>
    <x v="12"/>
    <x v="3"/>
    <x v="3"/>
    <s v="AAD_NONE"/>
    <s v="XX01000000"/>
    <s v="1"/>
    <s v="-"/>
    <n v="280000"/>
    <n v="280000"/>
    <n v="280000"/>
    <n v="280000"/>
    <s v=""/>
    <x v="3"/>
  </r>
  <r>
    <x v="7"/>
    <x v="20"/>
    <s v="EJ40"/>
    <x v="0"/>
    <x v="0"/>
    <x v="0"/>
    <s v="AAD_NONE"/>
    <s v="OK01010200"/>
    <s v="1"/>
    <s v="-"/>
    <n v="18771"/>
    <n v="18771"/>
    <n v="18771"/>
    <n v="18771"/>
    <s v=""/>
    <x v="0"/>
  </r>
  <r>
    <x v="7"/>
    <x v="20"/>
    <s v="EJ40"/>
    <x v="0"/>
    <x v="0"/>
    <x v="0"/>
    <s v="AAD_NONE"/>
    <s v="OK01010400"/>
    <s v="1"/>
    <s v="-"/>
    <n v="23358"/>
    <n v="23358"/>
    <n v="23358"/>
    <n v="23358"/>
    <s v=""/>
    <x v="0"/>
  </r>
  <r>
    <x v="7"/>
    <x v="20"/>
    <s v="EJ40"/>
    <x v="0"/>
    <x v="0"/>
    <x v="0"/>
    <s v="AAD_NONE"/>
    <s v="OK01020100"/>
    <s v="1"/>
    <s v="-"/>
    <n v="28450"/>
    <n v="28450"/>
    <n v="28450"/>
    <n v="28450"/>
    <s v=""/>
    <x v="0"/>
  </r>
  <r>
    <x v="7"/>
    <x v="20"/>
    <s v="EJ40"/>
    <x v="0"/>
    <x v="0"/>
    <x v="0"/>
    <s v="AAD_NONE"/>
    <s v="OK01030100"/>
    <s v="1"/>
    <s v="-"/>
    <n v="17470"/>
    <n v="17470"/>
    <n v="17470"/>
    <n v="17470"/>
    <s v=""/>
    <x v="0"/>
  </r>
  <r>
    <x v="7"/>
    <x v="20"/>
    <s v="EJ40"/>
    <x v="0"/>
    <x v="0"/>
    <x v="0"/>
    <s v="AAD_NONE"/>
    <s v="OK01040100"/>
    <s v="1"/>
    <s v="-"/>
    <n v="44950"/>
    <n v="44950"/>
    <n v="44950"/>
    <n v="44950"/>
    <s v=""/>
    <x v="0"/>
  </r>
  <r>
    <x v="7"/>
    <x v="20"/>
    <s v="EJ40"/>
    <x v="1"/>
    <x v="1"/>
    <x v="3"/>
    <s v="AAD_NONE"/>
    <s v="XX01000000"/>
    <s v="1"/>
    <s v="-"/>
    <n v="29600"/>
    <n v="29600"/>
    <n v="29600"/>
    <n v="29600"/>
    <s v=""/>
    <x v="3"/>
  </r>
  <r>
    <x v="7"/>
    <x v="20"/>
    <s v="EJ40"/>
    <x v="3"/>
    <x v="0"/>
    <x v="3"/>
    <s v="AAD_NONE"/>
    <s v="OK01010200"/>
    <s v="1"/>
    <s v="-"/>
    <n v="116845"/>
    <n v="116845"/>
    <n v="116245"/>
    <n v="116245"/>
    <s v=""/>
    <x v="3"/>
  </r>
  <r>
    <x v="7"/>
    <x v="20"/>
    <s v="EJ40"/>
    <x v="3"/>
    <x v="0"/>
    <x v="3"/>
    <s v="AAD_NONE"/>
    <s v="OK01010400"/>
    <s v="1"/>
    <s v="-"/>
    <n v="113632"/>
    <n v="113632"/>
    <n v="113232"/>
    <n v="113232"/>
    <s v=""/>
    <x v="3"/>
  </r>
  <r>
    <x v="7"/>
    <x v="20"/>
    <s v="EJ40"/>
    <x v="3"/>
    <x v="0"/>
    <x v="3"/>
    <s v="AAD_NONE"/>
    <s v="OK01020100"/>
    <s v="1"/>
    <s v="-"/>
    <n v="1262585"/>
    <n v="1262585"/>
    <n v="1262185"/>
    <n v="1262185"/>
    <s v=""/>
    <x v="3"/>
  </r>
  <r>
    <x v="7"/>
    <x v="20"/>
    <s v="EJ40"/>
    <x v="3"/>
    <x v="0"/>
    <x v="3"/>
    <s v="AAD_NONE"/>
    <s v="OK01030100"/>
    <s v="1"/>
    <s v="-"/>
    <n v="834155"/>
    <n v="834155"/>
    <n v="833955"/>
    <n v="833955"/>
    <s v=""/>
    <x v="3"/>
  </r>
  <r>
    <x v="7"/>
    <x v="20"/>
    <s v="EJ40"/>
    <x v="3"/>
    <x v="0"/>
    <x v="3"/>
    <s v="AAD_NONE"/>
    <s v="OK01040100"/>
    <s v="1"/>
    <s v="-"/>
    <n v="5238127"/>
    <n v="5238127"/>
    <n v="5236727"/>
    <n v="5236727"/>
    <s v=""/>
    <x v="3"/>
  </r>
  <r>
    <x v="7"/>
    <x v="20"/>
    <s v="EJ40"/>
    <x v="3"/>
    <x v="0"/>
    <x v="3"/>
    <s v="AAD_NONE"/>
    <s v="OK01050100"/>
    <s v="1"/>
    <s v="-"/>
    <n v="947838"/>
    <n v="947838"/>
    <n v="947838"/>
    <n v="947838"/>
    <s v=""/>
    <x v="3"/>
  </r>
  <r>
    <x v="7"/>
    <x v="20"/>
    <s v="EJ40"/>
    <x v="3"/>
    <x v="3"/>
    <x v="3"/>
    <s v="AAD_NONE"/>
    <s v="OK01010200"/>
    <s v="1"/>
    <s v="-"/>
    <n v="50807"/>
    <n v="50807"/>
    <n v="50807"/>
    <n v="50807"/>
    <s v=""/>
    <x v="3"/>
  </r>
  <r>
    <x v="7"/>
    <x v="20"/>
    <s v="EJ40"/>
    <x v="3"/>
    <x v="3"/>
    <x v="3"/>
    <s v="AAD_NONE"/>
    <s v="OK01010400"/>
    <s v="1"/>
    <s v="-"/>
    <n v="157736"/>
    <n v="157736"/>
    <n v="157736"/>
    <n v="157736"/>
    <s v=""/>
    <x v="3"/>
  </r>
  <r>
    <x v="7"/>
    <x v="20"/>
    <s v="EJ40"/>
    <x v="3"/>
    <x v="3"/>
    <x v="3"/>
    <s v="AAD_NONE"/>
    <s v="OK01020100"/>
    <s v="1"/>
    <s v="-"/>
    <n v="148673"/>
    <n v="148673"/>
    <n v="148673"/>
    <n v="148673"/>
    <s v=""/>
    <x v="3"/>
  </r>
  <r>
    <x v="7"/>
    <x v="20"/>
    <s v="EJ40"/>
    <x v="3"/>
    <x v="3"/>
    <x v="3"/>
    <s v="AAD_NONE"/>
    <s v="OK01030100"/>
    <s v="1"/>
    <s v="-"/>
    <n v="324242"/>
    <n v="324242"/>
    <n v="324242"/>
    <n v="324242"/>
    <s v=""/>
    <x v="3"/>
  </r>
  <r>
    <x v="7"/>
    <x v="20"/>
    <s v="EJ40"/>
    <x v="3"/>
    <x v="3"/>
    <x v="3"/>
    <s v="AAD_NONE"/>
    <s v="OK01040100"/>
    <s v="1"/>
    <s v="-"/>
    <n v="1295079"/>
    <n v="1295079"/>
    <n v="1295079"/>
    <n v="1295079"/>
    <s v=""/>
    <x v="3"/>
  </r>
  <r>
    <x v="7"/>
    <x v="20"/>
    <s v="EJ40"/>
    <x v="3"/>
    <x v="3"/>
    <x v="3"/>
    <s v="AAD_NONE"/>
    <s v="OK01050100"/>
    <s v="1"/>
    <s v="-"/>
    <n v="181618"/>
    <n v="181618"/>
    <n v="181618"/>
    <n v="181618"/>
    <s v=""/>
    <x v="3"/>
  </r>
  <r>
    <x v="7"/>
    <x v="20"/>
    <s v="EJ40"/>
    <x v="4"/>
    <x v="0"/>
    <x v="3"/>
    <s v="AAD_NONE"/>
    <s v="OK01010200"/>
    <s v="1"/>
    <s v="-"/>
    <n v="3911"/>
    <n v="3911"/>
    <n v="3911"/>
    <n v="3911"/>
    <s v=""/>
    <x v="3"/>
  </r>
  <r>
    <x v="7"/>
    <x v="20"/>
    <s v="EJ40"/>
    <x v="4"/>
    <x v="0"/>
    <x v="3"/>
    <s v="AAD_NONE"/>
    <s v="OK01010400"/>
    <s v="1"/>
    <s v="-"/>
    <n v="5914"/>
    <n v="5914"/>
    <n v="5914"/>
    <n v="5914"/>
    <s v=""/>
    <x v="3"/>
  </r>
  <r>
    <x v="7"/>
    <x v="20"/>
    <s v="EJ40"/>
    <x v="4"/>
    <x v="0"/>
    <x v="3"/>
    <s v="AAD_NONE"/>
    <s v="OK01020100"/>
    <s v="1"/>
    <s v="-"/>
    <n v="23477"/>
    <n v="23477"/>
    <n v="23477"/>
    <n v="23477"/>
    <s v=""/>
    <x v="3"/>
  </r>
  <r>
    <x v="7"/>
    <x v="20"/>
    <s v="EJ40"/>
    <x v="4"/>
    <x v="0"/>
    <x v="3"/>
    <s v="AAD_NONE"/>
    <s v="OK01030100"/>
    <s v="1"/>
    <s v="-"/>
    <n v="37594"/>
    <n v="37594"/>
    <n v="37594"/>
    <n v="37594"/>
    <s v=""/>
    <x v="3"/>
  </r>
  <r>
    <x v="7"/>
    <x v="20"/>
    <s v="EJ40"/>
    <x v="4"/>
    <x v="0"/>
    <x v="3"/>
    <s v="AAD_NONE"/>
    <s v="OK01040100"/>
    <s v="1"/>
    <s v="-"/>
    <n v="205165"/>
    <n v="205165"/>
    <n v="205165"/>
    <n v="205165"/>
    <s v=""/>
    <x v="3"/>
  </r>
  <r>
    <x v="7"/>
    <x v="20"/>
    <s v="EJ40"/>
    <x v="4"/>
    <x v="0"/>
    <x v="3"/>
    <s v="AAD_NONE"/>
    <s v="OK01050100"/>
    <s v="1"/>
    <s v="-"/>
    <n v="350343"/>
    <n v="350343"/>
    <n v="350343"/>
    <n v="350343"/>
    <s v=""/>
    <x v="3"/>
  </r>
  <r>
    <x v="7"/>
    <x v="20"/>
    <s v="EJ40"/>
    <x v="4"/>
    <x v="0"/>
    <x v="13"/>
    <s v="AAD_NONE"/>
    <s v="OK01010200"/>
    <s v="1"/>
    <s v="-"/>
    <n v="11705"/>
    <n v="11705"/>
    <n v="11705"/>
    <n v="11705"/>
    <s v=""/>
    <x v="13"/>
  </r>
  <r>
    <x v="7"/>
    <x v="20"/>
    <s v="EJ40"/>
    <x v="4"/>
    <x v="0"/>
    <x v="13"/>
    <s v="AAD_NONE"/>
    <s v="OK01010400"/>
    <s v="1"/>
    <s v="-"/>
    <n v="17699"/>
    <n v="17699"/>
    <n v="17699"/>
    <n v="17699"/>
    <s v=""/>
    <x v="13"/>
  </r>
  <r>
    <x v="7"/>
    <x v="20"/>
    <s v="EJ40"/>
    <x v="4"/>
    <x v="0"/>
    <x v="13"/>
    <s v="AAD_NONE"/>
    <s v="OK01020100"/>
    <s v="1"/>
    <s v="-"/>
    <n v="70260"/>
    <n v="70260"/>
    <n v="70260"/>
    <n v="70260"/>
    <s v=""/>
    <x v="13"/>
  </r>
  <r>
    <x v="7"/>
    <x v="20"/>
    <s v="EJ40"/>
    <x v="4"/>
    <x v="0"/>
    <x v="13"/>
    <s v="AAD_NONE"/>
    <s v="OK01030100"/>
    <s v="1"/>
    <s v="-"/>
    <n v="112510"/>
    <n v="112510"/>
    <n v="112510"/>
    <n v="112510"/>
    <s v=""/>
    <x v="13"/>
  </r>
  <r>
    <x v="7"/>
    <x v="20"/>
    <s v="EJ40"/>
    <x v="4"/>
    <x v="0"/>
    <x v="13"/>
    <s v="AAD_NONE"/>
    <s v="OK01040100"/>
    <s v="1"/>
    <s v="-"/>
    <n v="614013"/>
    <n v="614013"/>
    <n v="614013"/>
    <n v="614013"/>
    <s v=""/>
    <x v="13"/>
  </r>
  <r>
    <x v="7"/>
    <x v="20"/>
    <s v="EJ40"/>
    <x v="4"/>
    <x v="0"/>
    <x v="13"/>
    <s v="AAD_NONE"/>
    <s v="OK01050100"/>
    <s v="1"/>
    <s v="-"/>
    <n v="253723"/>
    <n v="253723"/>
    <n v="253723"/>
    <n v="253723"/>
    <s v=""/>
    <x v="13"/>
  </r>
  <r>
    <x v="7"/>
    <x v="20"/>
    <s v="EJ40"/>
    <x v="16"/>
    <x v="0"/>
    <x v="9"/>
    <s v="AAD_NONE"/>
    <s v="OK01010400"/>
    <s v="1"/>
    <s v="-"/>
    <n v="300"/>
    <n v="300"/>
    <n v="300"/>
    <n v="300"/>
    <s v=""/>
    <x v="9"/>
  </r>
  <r>
    <x v="7"/>
    <x v="20"/>
    <s v="EJ40"/>
    <x v="16"/>
    <x v="3"/>
    <x v="9"/>
    <s v="AAD_NONE"/>
    <s v="OK01040100"/>
    <s v="1"/>
    <s v="-"/>
    <n v="12000"/>
    <n v="12000"/>
    <n v="12000"/>
    <n v="12000"/>
    <s v=""/>
    <x v="9"/>
  </r>
  <r>
    <x v="7"/>
    <x v="20"/>
    <s v="EJ40"/>
    <x v="5"/>
    <x v="2"/>
    <x v="3"/>
    <s v="AAD_NONE"/>
    <s v="OK01010200"/>
    <s v="1"/>
    <s v="-"/>
    <n v="52353"/>
    <n v="52353"/>
    <n v="52353"/>
    <n v="52353"/>
    <s v=""/>
    <x v="3"/>
  </r>
  <r>
    <x v="7"/>
    <x v="20"/>
    <s v="EJ40"/>
    <x v="5"/>
    <x v="2"/>
    <x v="3"/>
    <s v="AAD_NONE"/>
    <s v="OK01010400"/>
    <s v="1"/>
    <s v="-"/>
    <n v="120152"/>
    <n v="120152"/>
    <n v="120152"/>
    <n v="120152"/>
    <s v=""/>
    <x v="3"/>
  </r>
  <r>
    <x v="7"/>
    <x v="20"/>
    <s v="EJ40"/>
    <x v="5"/>
    <x v="2"/>
    <x v="3"/>
    <s v="AAD_NONE"/>
    <s v="OK01020100"/>
    <s v="1"/>
    <s v="-"/>
    <n v="344012"/>
    <n v="344012"/>
    <n v="344012"/>
    <n v="344012"/>
    <s v=""/>
    <x v="3"/>
  </r>
  <r>
    <x v="7"/>
    <x v="20"/>
    <s v="EJ40"/>
    <x v="5"/>
    <x v="2"/>
    <x v="3"/>
    <s v="AAD_NONE"/>
    <s v="OK01030100"/>
    <s v="1"/>
    <s v="-"/>
    <n v="411943"/>
    <n v="411943"/>
    <n v="411943"/>
    <n v="411943"/>
    <s v=""/>
    <x v="3"/>
  </r>
  <r>
    <x v="7"/>
    <x v="20"/>
    <s v="EJ40"/>
    <x v="5"/>
    <x v="2"/>
    <x v="3"/>
    <s v="AAD_NONE"/>
    <s v="OK01040100"/>
    <s v="1"/>
    <s v="-"/>
    <n v="2621377"/>
    <n v="2621377"/>
    <n v="2621377"/>
    <n v="2621377"/>
    <s v=""/>
    <x v="3"/>
  </r>
  <r>
    <x v="7"/>
    <x v="20"/>
    <s v="EJ40"/>
    <x v="5"/>
    <x v="2"/>
    <x v="3"/>
    <s v="AAD_NONE"/>
    <s v="OK01050100"/>
    <s v="1"/>
    <s v="-"/>
    <n v="250164"/>
    <n v="250164"/>
    <n v="250164"/>
    <n v="250164"/>
    <s v=""/>
    <x v="3"/>
  </r>
  <r>
    <x v="7"/>
    <x v="20"/>
    <s v="EJ40"/>
    <x v="8"/>
    <x v="1"/>
    <x v="3"/>
    <s v="AAD_NONE"/>
    <s v="XX01000000"/>
    <s v="1"/>
    <s v="-"/>
    <n v="104000"/>
    <n v="104000"/>
    <n v="104000"/>
    <n v="104000"/>
    <s v=""/>
    <x v="3"/>
  </r>
  <r>
    <x v="7"/>
    <x v="20"/>
    <s v="EJ40"/>
    <x v="8"/>
    <x v="1"/>
    <x v="13"/>
    <s v="AAD_NONE"/>
    <s v="XX01000000"/>
    <s v="1"/>
    <s v="-"/>
    <n v="237581"/>
    <n v="237581"/>
    <n v="237581"/>
    <n v="237581"/>
    <s v=""/>
    <x v="13"/>
  </r>
  <r>
    <x v="7"/>
    <x v="20"/>
    <s v="EJ40"/>
    <x v="8"/>
    <x v="3"/>
    <x v="3"/>
    <s v="AAD_NONE"/>
    <s v="XX01000000"/>
    <s v="1"/>
    <s v="-"/>
    <n v="129844"/>
    <n v="129844"/>
    <n v="129844"/>
    <n v="129844"/>
    <s v=""/>
    <x v="3"/>
  </r>
  <r>
    <x v="7"/>
    <x v="20"/>
    <s v="EJ40"/>
    <x v="11"/>
    <x v="1"/>
    <x v="3"/>
    <s v="AAD_NONE"/>
    <s v="XX01000000"/>
    <s v="1"/>
    <s v="-"/>
    <n v="27000"/>
    <n v="27000"/>
    <n v="27000"/>
    <n v="27000"/>
    <s v=""/>
    <x v="3"/>
  </r>
  <r>
    <x v="7"/>
    <x v="20"/>
    <s v="EJ40"/>
    <x v="12"/>
    <x v="3"/>
    <x v="3"/>
    <s v="AAD_NONE"/>
    <s v="XX01000000"/>
    <s v="1"/>
    <s v="-"/>
    <n v="1800000"/>
    <n v="1800000"/>
    <n v="1800000"/>
    <n v="1800000"/>
    <s v=""/>
    <x v="3"/>
  </r>
  <r>
    <x v="7"/>
    <x v="21"/>
    <s v="EJ50"/>
    <x v="3"/>
    <x v="1"/>
    <x v="37"/>
    <s v="AAD_NONE"/>
    <s v="OK01040100"/>
    <s v="1"/>
    <s v="-"/>
    <n v="23170991"/>
    <n v="23831132"/>
    <n v="24378993"/>
    <n v="24378993"/>
    <s v=""/>
    <x v="16"/>
  </r>
  <r>
    <x v="7"/>
    <x v="21"/>
    <s v="EJ50"/>
    <x v="3"/>
    <x v="1"/>
    <x v="38"/>
    <s v="AAD_NONE"/>
    <s v="OK01040100"/>
    <s v="1"/>
    <s v="-"/>
    <n v="15000"/>
    <n v="15000"/>
    <n v="15000"/>
    <n v="15000"/>
    <s v=""/>
    <x v="36"/>
  </r>
  <r>
    <x v="7"/>
    <x v="21"/>
    <s v="EJ50"/>
    <x v="3"/>
    <x v="0"/>
    <x v="3"/>
    <s v="AAD_NONE"/>
    <s v="OK01040100"/>
    <s v="1"/>
    <s v="-"/>
    <n v="12443451"/>
    <n v="12443451"/>
    <n v="12443451"/>
    <n v="12443451"/>
    <s v=""/>
    <x v="3"/>
  </r>
  <r>
    <x v="7"/>
    <x v="21"/>
    <s v="EJ50"/>
    <x v="3"/>
    <x v="0"/>
    <x v="34"/>
    <s v="AAD_NONE"/>
    <s v="OK01040100"/>
    <s v="1"/>
    <s v="-"/>
    <n v="11117619"/>
    <n v="11446523"/>
    <n v="11719485"/>
    <n v="11719485"/>
    <s v=""/>
    <x v="33"/>
  </r>
  <r>
    <x v="7"/>
    <x v="21"/>
    <s v="EJ50"/>
    <x v="4"/>
    <x v="1"/>
    <x v="39"/>
    <s v="AAD_NONE"/>
    <s v="OK01040100"/>
    <s v="1"/>
    <s v="-"/>
    <n v="5000"/>
    <n v="5000"/>
    <n v="5000"/>
    <n v="5000"/>
    <s v=""/>
    <x v="37"/>
  </r>
  <r>
    <x v="7"/>
    <x v="21"/>
    <s v="EJ50"/>
    <x v="4"/>
    <x v="1"/>
    <x v="38"/>
    <s v="AAD_NONE"/>
    <s v="OK01040100"/>
    <s v="1"/>
    <s v="-"/>
    <n v="1953000"/>
    <n v="1953000"/>
    <n v="1953000"/>
    <n v="1953000"/>
    <s v=""/>
    <x v="36"/>
  </r>
  <r>
    <x v="7"/>
    <x v="21"/>
    <s v="EJ50"/>
    <x v="4"/>
    <x v="1"/>
    <x v="40"/>
    <s v="AAD_NONE"/>
    <s v="OK01040100"/>
    <s v="1"/>
    <s v="-"/>
    <n v="581609"/>
    <n v="581609"/>
    <n v="581609"/>
    <n v="581609"/>
    <s v=""/>
    <x v="38"/>
  </r>
  <r>
    <x v="7"/>
    <x v="21"/>
    <s v="EJ50"/>
    <x v="4"/>
    <x v="0"/>
    <x v="3"/>
    <s v="AAD_NONE"/>
    <s v="OK01040100"/>
    <s v="1"/>
    <s v="-"/>
    <n v="1542586"/>
    <n v="1542586"/>
    <n v="1542586"/>
    <n v="1542586"/>
    <s v=""/>
    <x v="3"/>
  </r>
  <r>
    <x v="7"/>
    <x v="21"/>
    <s v="EJ50"/>
    <x v="5"/>
    <x v="2"/>
    <x v="3"/>
    <s v="AAD_NONE"/>
    <s v="OK01040100"/>
    <s v="1"/>
    <s v="-"/>
    <n v="37500"/>
    <n v="37500"/>
    <n v="37500"/>
    <n v="37500"/>
    <s v=""/>
    <x v="3"/>
  </r>
  <r>
    <x v="7"/>
    <x v="21"/>
    <s v="EJ50"/>
    <x v="8"/>
    <x v="1"/>
    <x v="3"/>
    <s v="AAD_NONE"/>
    <s v="XX01000000"/>
    <s v="1"/>
    <s v="-"/>
    <n v="165733"/>
    <n v="165733"/>
    <n v="165733"/>
    <n v="165733"/>
    <s v=""/>
    <x v="3"/>
  </r>
  <r>
    <x v="7"/>
    <x v="21"/>
    <s v="EJ50"/>
    <x v="8"/>
    <x v="1"/>
    <x v="39"/>
    <s v="AAD_NONE"/>
    <s v="XX01000000"/>
    <s v="1"/>
    <s v="-"/>
    <n v="150"/>
    <n v="150"/>
    <n v="150"/>
    <n v="150"/>
    <s v=""/>
    <x v="37"/>
  </r>
  <r>
    <x v="7"/>
    <x v="21"/>
    <s v="EJ50"/>
    <x v="8"/>
    <x v="1"/>
    <x v="38"/>
    <s v="AAD_NONE"/>
    <s v="XX01000000"/>
    <s v="1"/>
    <s v="-"/>
    <n v="347560"/>
    <n v="347560"/>
    <n v="347560"/>
    <n v="347560"/>
    <s v=""/>
    <x v="36"/>
  </r>
  <r>
    <x v="7"/>
    <x v="21"/>
    <s v="EJ50"/>
    <x v="8"/>
    <x v="1"/>
    <x v="40"/>
    <s v="AAD_NONE"/>
    <s v="XX01000000"/>
    <s v="1"/>
    <s v="-"/>
    <n v="117500"/>
    <n v="117500"/>
    <n v="117500"/>
    <n v="117500"/>
    <s v=""/>
    <x v="38"/>
  </r>
  <r>
    <x v="7"/>
    <x v="21"/>
    <s v="EJ50"/>
    <x v="11"/>
    <x v="1"/>
    <x v="3"/>
    <s v="AAD_NONE"/>
    <s v="XX01000000"/>
    <s v="1"/>
    <s v="-"/>
    <n v="8312000"/>
    <n v="8312000"/>
    <n v="8312000"/>
    <n v="8312000"/>
    <s v=""/>
    <x v="3"/>
  </r>
  <r>
    <x v="7"/>
    <x v="21"/>
    <s v="EJ50"/>
    <x v="18"/>
    <x v="1"/>
    <x v="3"/>
    <s v="AAD_NONE"/>
    <s v="XX01000000"/>
    <s v="1"/>
    <s v="-"/>
    <n v="205"/>
    <n v="205"/>
    <n v="205"/>
    <n v="205"/>
    <s v=""/>
    <x v="3"/>
  </r>
  <r>
    <x v="7"/>
    <x v="21"/>
    <s v="EJ50"/>
    <x v="22"/>
    <x v="1"/>
    <x v="3"/>
    <s v="AAD_NONE"/>
    <s v="XX01000000"/>
    <s v="1"/>
    <s v="-"/>
    <n v="7779000"/>
    <n v="7779000"/>
    <n v="7779000"/>
    <n v="7779000"/>
    <s v=""/>
    <x v="3"/>
  </r>
  <r>
    <x v="7"/>
    <x v="21"/>
    <s v="EJ50"/>
    <x v="23"/>
    <x v="1"/>
    <x v="3"/>
    <s v="AAD_NONE"/>
    <s v="XX01000000"/>
    <s v="1"/>
    <s v="-"/>
    <n v="9403800"/>
    <n v="9403800"/>
    <n v="9403800"/>
    <n v="9403800"/>
    <s v=""/>
    <x v="3"/>
  </r>
  <r>
    <x v="7"/>
    <x v="21"/>
    <s v="EJ50"/>
    <x v="21"/>
    <x v="1"/>
    <x v="3"/>
    <s v="AAD_NONE"/>
    <s v="XX01000000"/>
    <s v="1"/>
    <s v="-"/>
    <n v="849770"/>
    <n v="849770"/>
    <n v="849770"/>
    <n v="849770"/>
    <s v=""/>
    <x v="3"/>
  </r>
  <r>
    <x v="7"/>
    <x v="21"/>
    <s v="EJ50"/>
    <x v="19"/>
    <x v="1"/>
    <x v="3"/>
    <s v="AAD_NONE"/>
    <s v="XX01000000"/>
    <s v="1"/>
    <s v="-"/>
    <n v="5480214"/>
    <n v="5480214"/>
    <n v="5480214"/>
    <n v="5480214"/>
    <s v=""/>
    <x v="3"/>
  </r>
  <r>
    <x v="7"/>
    <x v="22"/>
    <s v="EJ51"/>
    <x v="4"/>
    <x v="0"/>
    <x v="13"/>
    <s v="AAD_NONE"/>
    <s v="OK01040100"/>
    <s v="1"/>
    <s v="-"/>
    <n v="542891"/>
    <n v="542891"/>
    <n v="542891"/>
    <n v="542891"/>
    <s v=""/>
    <x v="13"/>
  </r>
  <r>
    <x v="7"/>
    <x v="22"/>
    <s v="EJ51"/>
    <x v="8"/>
    <x v="1"/>
    <x v="13"/>
    <s v="AAD_NONE"/>
    <s v="XX01000000"/>
    <s v="1"/>
    <s v="-"/>
    <n v="120752"/>
    <n v="120752"/>
    <n v="120752"/>
    <n v="120752"/>
    <s v=""/>
    <x v="13"/>
  </r>
  <r>
    <x v="7"/>
    <x v="23"/>
    <s v="EJ52"/>
    <x v="4"/>
    <x v="0"/>
    <x v="13"/>
    <s v="AAD_NONE"/>
    <s v="OK01040100"/>
    <s v="1"/>
    <s v="-"/>
    <n v="2507536"/>
    <n v="2507536"/>
    <n v="2507536"/>
    <n v="2507536"/>
    <s v=""/>
    <x v="13"/>
  </r>
  <r>
    <x v="7"/>
    <x v="23"/>
    <s v="EJ52"/>
    <x v="8"/>
    <x v="1"/>
    <x v="13"/>
    <s v="AAD_NONE"/>
    <s v="XX01000000"/>
    <s v="1"/>
    <s v="-"/>
    <n v="550343"/>
    <n v="550343"/>
    <n v="550343"/>
    <n v="550343"/>
    <s v=""/>
    <x v="13"/>
  </r>
  <r>
    <x v="7"/>
    <x v="24"/>
    <s v="EJ53"/>
    <x v="4"/>
    <x v="0"/>
    <x v="13"/>
    <s v="AAD_NONE"/>
    <s v="OK01040100"/>
    <s v="1"/>
    <s v="-"/>
    <n v="53161"/>
    <n v="53161"/>
    <n v="53161"/>
    <n v="53161"/>
    <s v=""/>
    <x v="13"/>
  </r>
  <r>
    <x v="7"/>
    <x v="24"/>
    <s v="EJ53"/>
    <x v="8"/>
    <x v="1"/>
    <x v="13"/>
    <s v="AAD_NONE"/>
    <s v="XX01000000"/>
    <s v="1"/>
    <s v="-"/>
    <n v="11696"/>
    <n v="11696"/>
    <n v="11696"/>
    <n v="11696"/>
    <s v=""/>
    <x v="13"/>
  </r>
  <r>
    <x v="7"/>
    <x v="25"/>
    <s v="EJ54"/>
    <x v="4"/>
    <x v="0"/>
    <x v="13"/>
    <s v="AAD_NONE"/>
    <s v="OK01040100"/>
    <s v="1"/>
    <s v="-"/>
    <n v="944503"/>
    <n v="944503"/>
    <n v="944503"/>
    <n v="944503"/>
    <s v=""/>
    <x v="13"/>
  </r>
  <r>
    <x v="7"/>
    <x v="25"/>
    <s v="EJ54"/>
    <x v="8"/>
    <x v="1"/>
    <x v="13"/>
    <s v="AAD_NONE"/>
    <s v="XX01000000"/>
    <s v="1"/>
    <s v="-"/>
    <n v="207791"/>
    <n v="207791"/>
    <n v="207791"/>
    <n v="207791"/>
    <s v=""/>
    <x v="13"/>
  </r>
  <r>
    <x v="7"/>
    <x v="26"/>
    <s v="EJ55"/>
    <x v="4"/>
    <x v="0"/>
    <x v="13"/>
    <s v="AAD_NONE"/>
    <s v="OK01040100"/>
    <s v="1"/>
    <s v="-"/>
    <n v="1132452"/>
    <n v="1132452"/>
    <n v="1132452"/>
    <n v="1132452"/>
    <s v=""/>
    <x v="13"/>
  </r>
  <r>
    <x v="7"/>
    <x v="26"/>
    <s v="EJ55"/>
    <x v="8"/>
    <x v="1"/>
    <x v="13"/>
    <s v="AAD_NONE"/>
    <s v="XX01000000"/>
    <s v="1"/>
    <s v="-"/>
    <n v="249140"/>
    <n v="249140"/>
    <n v="249140"/>
    <n v="249140"/>
    <s v=""/>
    <x v="13"/>
  </r>
  <r>
    <x v="7"/>
    <x v="27"/>
    <s v="EJ56"/>
    <x v="3"/>
    <x v="0"/>
    <x v="3"/>
    <s v="AAD_NONE"/>
    <s v="OK01040100"/>
    <s v="1"/>
    <s v="-"/>
    <n v="220000"/>
    <n v="220000"/>
    <n v="220000"/>
    <n v="220000"/>
    <s v=""/>
    <x v="3"/>
  </r>
  <r>
    <x v="7"/>
    <x v="27"/>
    <s v="EJ56"/>
    <x v="3"/>
    <x v="0"/>
    <x v="34"/>
    <s v="AAD_NONE"/>
    <s v="OK01010400"/>
    <s v="1"/>
    <s v="-"/>
    <n v="3157403"/>
    <n v="3250812"/>
    <n v="3328333"/>
    <n v="3328333"/>
    <s v=""/>
    <x v="33"/>
  </r>
  <r>
    <x v="7"/>
    <x v="27"/>
    <s v="EJ56"/>
    <x v="4"/>
    <x v="1"/>
    <x v="40"/>
    <s v="AAD_NONE"/>
    <s v="OK01010400"/>
    <s v="1"/>
    <s v="-"/>
    <n v="53391"/>
    <n v="53391"/>
    <n v="53391"/>
    <n v="53391"/>
    <s v=""/>
    <x v="38"/>
  </r>
  <r>
    <x v="7"/>
    <x v="27"/>
    <s v="EJ56"/>
    <x v="4"/>
    <x v="0"/>
    <x v="13"/>
    <s v="AAD_NONE"/>
    <s v="OK01040100"/>
    <s v="1"/>
    <s v="-"/>
    <n v="469589"/>
    <n v="469589"/>
    <n v="469589"/>
    <n v="469589"/>
    <s v=""/>
    <x v="13"/>
  </r>
  <r>
    <x v="7"/>
    <x v="27"/>
    <s v="EJ56"/>
    <x v="8"/>
    <x v="1"/>
    <x v="13"/>
    <s v="AAD_NONE"/>
    <s v="XX01000000"/>
    <s v="1"/>
    <s v="-"/>
    <n v="103310"/>
    <n v="103310"/>
    <n v="103310"/>
    <n v="103310"/>
    <s v=""/>
    <x v="13"/>
  </r>
  <r>
    <x v="7"/>
    <x v="28"/>
    <s v="EJ57"/>
    <x v="4"/>
    <x v="0"/>
    <x v="13"/>
    <s v="AAD_NONE"/>
    <s v="OK01040100"/>
    <s v="1"/>
    <s v="-"/>
    <n v="40201"/>
    <n v="40201"/>
    <n v="40201"/>
    <n v="40201"/>
    <s v=""/>
    <x v="13"/>
  </r>
  <r>
    <x v="7"/>
    <x v="28"/>
    <s v="EJ57"/>
    <x v="8"/>
    <x v="1"/>
    <x v="13"/>
    <s v="AAD_NONE"/>
    <s v="XX01000000"/>
    <s v="1"/>
    <s v="-"/>
    <n v="8844"/>
    <n v="8844"/>
    <n v="8844"/>
    <n v="8844"/>
    <s v=""/>
    <x v="13"/>
  </r>
  <r>
    <x v="7"/>
    <x v="29"/>
    <s v="EJ58"/>
    <x v="4"/>
    <x v="0"/>
    <x v="13"/>
    <s v="AAD_NONE"/>
    <s v="OK01040100"/>
    <s v="1"/>
    <s v="-"/>
    <n v="1276820"/>
    <n v="1276820"/>
    <n v="1276820"/>
    <n v="1276820"/>
    <s v=""/>
    <x v="13"/>
  </r>
  <r>
    <x v="7"/>
    <x v="29"/>
    <s v="EJ58"/>
    <x v="8"/>
    <x v="1"/>
    <x v="13"/>
    <s v="AAD_NONE"/>
    <s v="XX01000000"/>
    <s v="1"/>
    <s v="-"/>
    <n v="280900"/>
    <n v="280900"/>
    <n v="280900"/>
    <n v="280900"/>
    <s v=""/>
    <x v="13"/>
  </r>
  <r>
    <x v="7"/>
    <x v="30"/>
    <s v="EJ60"/>
    <x v="0"/>
    <x v="0"/>
    <x v="17"/>
    <s v="AAD_NONE"/>
    <s v="OK01030100"/>
    <s v="1"/>
    <s v="-"/>
    <n v="58290"/>
    <n v="58290"/>
    <n v="58290"/>
    <n v="58290"/>
    <s v=""/>
    <x v="17"/>
  </r>
  <r>
    <x v="7"/>
    <x v="30"/>
    <s v="EJ60"/>
    <x v="1"/>
    <x v="1"/>
    <x v="3"/>
    <s v="AAD_NONE"/>
    <s v="XX01000000"/>
    <s v="1"/>
    <s v="-"/>
    <n v="12884"/>
    <n v="12884"/>
    <n v="12884"/>
    <n v="12884"/>
    <s v=""/>
    <x v="3"/>
  </r>
  <r>
    <x v="7"/>
    <x v="30"/>
    <s v="EJ60"/>
    <x v="2"/>
    <x v="0"/>
    <x v="41"/>
    <s v="AAD_NONE"/>
    <s v="OK01030100"/>
    <s v="1"/>
    <s v="-"/>
    <n v="8000"/>
    <n v="8000"/>
    <n v="8000"/>
    <n v="8000"/>
    <s v=""/>
    <x v="39"/>
  </r>
  <r>
    <x v="7"/>
    <x v="30"/>
    <s v="EJ60"/>
    <x v="3"/>
    <x v="0"/>
    <x v="3"/>
    <s v="AAD_NONE"/>
    <s v="OK01030100"/>
    <s v="1"/>
    <s v="-"/>
    <n v="39807418"/>
    <n v="39807418"/>
    <n v="39807418"/>
    <n v="39807418"/>
    <s v=""/>
    <x v="3"/>
  </r>
  <r>
    <x v="7"/>
    <x v="30"/>
    <s v="EJ60"/>
    <x v="3"/>
    <x v="3"/>
    <x v="3"/>
    <s v="AAD_NONE"/>
    <s v="OK01030100"/>
    <s v="1"/>
    <s v="-"/>
    <n v="193678"/>
    <n v="193678"/>
    <n v="193678"/>
    <n v="193678"/>
    <s v=""/>
    <x v="3"/>
  </r>
  <r>
    <x v="7"/>
    <x v="30"/>
    <s v="EJ60"/>
    <x v="4"/>
    <x v="0"/>
    <x v="3"/>
    <s v="AAD_NONE"/>
    <s v="OK01030100"/>
    <s v="1"/>
    <s v="-"/>
    <n v="4859721"/>
    <n v="4859721"/>
    <n v="4859721"/>
    <n v="4859721"/>
    <s v=""/>
    <x v="3"/>
  </r>
  <r>
    <x v="7"/>
    <x v="30"/>
    <s v="EJ60"/>
    <x v="4"/>
    <x v="3"/>
    <x v="3"/>
    <s v="AAD_NONE"/>
    <s v="OK01030100"/>
    <s v="1"/>
    <s v="-"/>
    <n v="703124"/>
    <n v="703124"/>
    <n v="703124"/>
    <n v="703124"/>
    <s v=""/>
    <x v="3"/>
  </r>
  <r>
    <x v="7"/>
    <x v="30"/>
    <s v="EJ60"/>
    <x v="8"/>
    <x v="1"/>
    <x v="3"/>
    <s v="AAD_NONE"/>
    <s v="XX01000000"/>
    <s v="1"/>
    <s v="-"/>
    <n v="1333078"/>
    <n v="1333078"/>
    <n v="1333078"/>
    <n v="1333078"/>
    <s v=""/>
    <x v="3"/>
  </r>
  <r>
    <x v="7"/>
    <x v="30"/>
    <s v="EJ60"/>
    <x v="8"/>
    <x v="3"/>
    <x v="3"/>
    <s v="AAD_NONE"/>
    <s v="XX01000000"/>
    <s v="1"/>
    <s v="-"/>
    <n v="85248"/>
    <n v="85248"/>
    <n v="85248"/>
    <n v="85248"/>
    <s v=""/>
    <x v="3"/>
  </r>
  <r>
    <x v="7"/>
    <x v="30"/>
    <s v="EJ60"/>
    <x v="11"/>
    <x v="1"/>
    <x v="3"/>
    <s v="AAD_NONE"/>
    <s v="XX01000000"/>
    <s v="1"/>
    <s v="-"/>
    <n v="75"/>
    <n v="75"/>
    <n v="75"/>
    <n v="75"/>
    <s v=""/>
    <x v="3"/>
  </r>
  <r>
    <x v="7"/>
    <x v="30"/>
    <s v="EJ60"/>
    <x v="12"/>
    <x v="3"/>
    <x v="3"/>
    <s v="AAD_NONE"/>
    <s v="XX01000000"/>
    <s v="1"/>
    <s v="-"/>
    <n v="900000"/>
    <n v="950000"/>
    <n v="950000"/>
    <n v="950000"/>
    <s v=""/>
    <x v="3"/>
  </r>
  <r>
    <x v="7"/>
    <x v="30"/>
    <s v="EJ60"/>
    <x v="18"/>
    <x v="3"/>
    <x v="3"/>
    <s v="AAD_NONE"/>
    <s v="XX01000000"/>
    <s v="1"/>
    <s v="-"/>
    <n v="2050"/>
    <n v="2050"/>
    <n v="2050"/>
    <n v="2050"/>
    <s v=""/>
    <x v="3"/>
  </r>
  <r>
    <x v="7"/>
    <x v="30"/>
    <s v="EJ60"/>
    <x v="21"/>
    <x v="1"/>
    <x v="3"/>
    <s v="AAD_NONE"/>
    <s v="XX01000000"/>
    <s v="1"/>
    <s v="-"/>
    <n v="2000"/>
    <n v="2000"/>
    <n v="2000"/>
    <n v="2000"/>
    <s v=""/>
    <x v="3"/>
  </r>
  <r>
    <x v="7"/>
    <x v="30"/>
    <s v="EJ60"/>
    <x v="19"/>
    <x v="1"/>
    <x v="3"/>
    <s v="AAD_NONE"/>
    <s v="XX01000000"/>
    <s v="1"/>
    <s v="-"/>
    <n v="850"/>
    <n v="850"/>
    <n v="850"/>
    <n v="850"/>
    <s v=""/>
    <x v="3"/>
  </r>
  <r>
    <x v="7"/>
    <x v="31"/>
    <s v="EJ61"/>
    <x v="4"/>
    <x v="0"/>
    <x v="13"/>
    <s v="AAD_NONE"/>
    <s v="OK01030100"/>
    <s v="1"/>
    <s v="-"/>
    <n v="9184933"/>
    <n v="9184933"/>
    <n v="9184933"/>
    <n v="9184933"/>
    <s v=""/>
    <x v="13"/>
  </r>
  <r>
    <x v="7"/>
    <x v="31"/>
    <s v="EJ61"/>
    <x v="5"/>
    <x v="2"/>
    <x v="3"/>
    <s v="AAD_NONE"/>
    <s v="OK01030100"/>
    <s v="1"/>
    <s v="-"/>
    <n v="31100"/>
    <n v="31100"/>
    <n v="31100"/>
    <n v="31100"/>
    <s v=""/>
    <x v="3"/>
  </r>
  <r>
    <x v="7"/>
    <x v="31"/>
    <s v="EJ61"/>
    <x v="8"/>
    <x v="1"/>
    <x v="13"/>
    <s v="AAD_NONE"/>
    <s v="XX01000000"/>
    <s v="1"/>
    <s v="-"/>
    <n v="2013632"/>
    <n v="2013632"/>
    <n v="2013632"/>
    <n v="2013632"/>
    <s v=""/>
    <x v="13"/>
  </r>
  <r>
    <x v="7"/>
    <x v="32"/>
    <s v="EJ62"/>
    <x v="4"/>
    <x v="0"/>
    <x v="13"/>
    <s v="AAD_NONE"/>
    <s v="OK01030100"/>
    <s v="1"/>
    <s v="-"/>
    <n v="4887852"/>
    <n v="4887852"/>
    <n v="4887852"/>
    <n v="4887852"/>
    <s v=""/>
    <x v="13"/>
  </r>
  <r>
    <x v="7"/>
    <x v="32"/>
    <s v="EJ62"/>
    <x v="5"/>
    <x v="2"/>
    <x v="3"/>
    <s v="AAD_NONE"/>
    <s v="OK01030100"/>
    <s v="1"/>
    <s v="-"/>
    <n v="39600"/>
    <n v="39600"/>
    <n v="39600"/>
    <n v="39600"/>
    <s v=""/>
    <x v="3"/>
  </r>
  <r>
    <x v="7"/>
    <x v="32"/>
    <s v="EJ62"/>
    <x v="8"/>
    <x v="1"/>
    <x v="13"/>
    <s v="AAD_NONE"/>
    <s v="XX01000000"/>
    <s v="1"/>
    <s v="-"/>
    <n v="1071574"/>
    <n v="1071574"/>
    <n v="1071574"/>
    <n v="1071574"/>
    <s v=""/>
    <x v="13"/>
  </r>
  <r>
    <x v="7"/>
    <x v="33"/>
    <s v="EJ63"/>
    <x v="4"/>
    <x v="0"/>
    <x v="13"/>
    <s v="AAD_NONE"/>
    <s v="OK01030100"/>
    <s v="1"/>
    <s v="-"/>
    <n v="10866143"/>
    <n v="10866143"/>
    <n v="10866143"/>
    <n v="10866143"/>
    <s v=""/>
    <x v="13"/>
  </r>
  <r>
    <x v="7"/>
    <x v="33"/>
    <s v="EJ63"/>
    <x v="5"/>
    <x v="2"/>
    <x v="3"/>
    <s v="AAD_NONE"/>
    <s v="OK01030100"/>
    <s v="1"/>
    <s v="-"/>
    <n v="16800"/>
    <n v="16800"/>
    <n v="16800"/>
    <n v="16800"/>
    <s v=""/>
    <x v="3"/>
  </r>
  <r>
    <x v="7"/>
    <x v="33"/>
    <s v="EJ63"/>
    <x v="8"/>
    <x v="1"/>
    <x v="13"/>
    <s v="AAD_NONE"/>
    <s v="XX01000000"/>
    <s v="1"/>
    <s v="-"/>
    <n v="2382207"/>
    <n v="2382207"/>
    <n v="2382207"/>
    <n v="2382207"/>
    <s v=""/>
    <x v="13"/>
  </r>
  <r>
    <x v="7"/>
    <x v="34"/>
    <s v="EJ70"/>
    <x v="3"/>
    <x v="0"/>
    <x v="3"/>
    <s v="AAD_NONE"/>
    <s v="OK01010200"/>
    <s v="1"/>
    <s v="-"/>
    <n v="1399139"/>
    <n v="1399139"/>
    <n v="1399139"/>
    <n v="1399139"/>
    <s v=""/>
    <x v="3"/>
  </r>
  <r>
    <x v="7"/>
    <x v="34"/>
    <s v="EJ70"/>
    <x v="4"/>
    <x v="0"/>
    <x v="3"/>
    <s v="AAD_NONE"/>
    <s v="OK01010200"/>
    <s v="1"/>
    <s v="-"/>
    <n v="49777"/>
    <n v="49777"/>
    <n v="49777"/>
    <n v="49777"/>
    <s v=""/>
    <x v="3"/>
  </r>
  <r>
    <x v="7"/>
    <x v="34"/>
    <s v="EJ70"/>
    <x v="4"/>
    <x v="3"/>
    <x v="3"/>
    <s v="AAD_NONE"/>
    <s v="OK01010200"/>
    <s v="1"/>
    <s v="-"/>
    <n v="904"/>
    <n v="904"/>
    <n v="904"/>
    <n v="904"/>
    <s v=""/>
    <x v="3"/>
  </r>
  <r>
    <x v="7"/>
    <x v="34"/>
    <s v="EJ70"/>
    <x v="8"/>
    <x v="1"/>
    <x v="3"/>
    <s v="AAD_NONE"/>
    <s v="XX01000000"/>
    <s v="1"/>
    <s v="-"/>
    <n v="5970"/>
    <n v="5970"/>
    <n v="5970"/>
    <n v="5970"/>
    <s v=""/>
    <x v="3"/>
  </r>
  <r>
    <x v="7"/>
    <x v="34"/>
    <s v="EJ70"/>
    <x v="8"/>
    <x v="3"/>
    <x v="3"/>
    <s v="AAD_NONE"/>
    <s v="XX01000000"/>
    <s v="1"/>
    <s v="-"/>
    <n v="96"/>
    <n v="96"/>
    <n v="96"/>
    <n v="96"/>
    <s v=""/>
    <x v="3"/>
  </r>
  <r>
    <x v="7"/>
    <x v="34"/>
    <s v="EJ70"/>
    <x v="18"/>
    <x v="3"/>
    <x v="3"/>
    <s v="AAD_NONE"/>
    <s v="XX01000000"/>
    <s v="1"/>
    <s v="-"/>
    <n v="1000"/>
    <n v="1000"/>
    <n v="1000"/>
    <n v="1000"/>
    <s v=""/>
    <x v="3"/>
  </r>
  <r>
    <x v="7"/>
    <x v="34"/>
    <s v="EJ70"/>
    <x v="21"/>
    <x v="1"/>
    <x v="3"/>
    <s v="AAD_NONE"/>
    <s v="XX01000000"/>
    <s v="1"/>
    <s v="-"/>
    <n v="600"/>
    <n v="600"/>
    <n v="600"/>
    <n v="600"/>
    <s v=""/>
    <x v="3"/>
  </r>
  <r>
    <x v="7"/>
    <x v="35"/>
    <s v="EJ80"/>
    <x v="3"/>
    <x v="0"/>
    <x v="3"/>
    <s v="AAD_NONE"/>
    <s v="OK01010400"/>
    <s v="1"/>
    <s v="-"/>
    <n v="1417618"/>
    <n v="1417618"/>
    <n v="1417618"/>
    <n v="1417618"/>
    <s v=""/>
    <x v="3"/>
  </r>
  <r>
    <x v="7"/>
    <x v="35"/>
    <s v="EJ80"/>
    <x v="3"/>
    <x v="4"/>
    <x v="3"/>
    <s v="AAD_NONE"/>
    <s v="OK01010400"/>
    <s v="1"/>
    <s v="9J80-EUIPO"/>
    <n v="375000"/>
    <n v="375000"/>
    <n v="375000"/>
    <n v="375000"/>
    <s v=""/>
    <x v="3"/>
  </r>
  <r>
    <x v="7"/>
    <x v="35"/>
    <s v="EJ80"/>
    <x v="3"/>
    <x v="4"/>
    <x v="3"/>
    <s v="AAD_NONE"/>
    <s v="OK01010400"/>
    <s v="1"/>
    <s v="9J80-EPO-BCP"/>
    <n v="500"/>
    <n v="500"/>
    <n v="500"/>
    <n v="500"/>
    <s v=""/>
    <x v="3"/>
  </r>
  <r>
    <x v="7"/>
    <x v="35"/>
    <s v="EJ80"/>
    <x v="3"/>
    <x v="4"/>
    <x v="3"/>
    <s v="AAD_NONE"/>
    <s v="OK01010400"/>
    <s v="1"/>
    <s v="9J80-WIPO"/>
    <n v="300000"/>
    <n v="300000"/>
    <n v="300000"/>
    <n v="300000"/>
    <s v=""/>
    <x v="3"/>
  </r>
  <r>
    <x v="7"/>
    <x v="35"/>
    <s v="EJ80"/>
    <x v="4"/>
    <x v="0"/>
    <x v="3"/>
    <s v="AAD_NONE"/>
    <s v="OK01010400"/>
    <s v="1"/>
    <s v="-"/>
    <n v="97359"/>
    <n v="97359"/>
    <n v="97359"/>
    <n v="97359"/>
    <s v=""/>
    <x v="3"/>
  </r>
  <r>
    <x v="7"/>
    <x v="35"/>
    <s v="EJ80"/>
    <x v="4"/>
    <x v="4"/>
    <x v="3"/>
    <s v="AAD_NONE"/>
    <s v="OK01010400"/>
    <s v="1"/>
    <s v="9J80-EUIPO"/>
    <n v="79100"/>
    <n v="79100"/>
    <n v="79100"/>
    <n v="79100"/>
    <s v=""/>
    <x v="3"/>
  </r>
  <r>
    <x v="7"/>
    <x v="35"/>
    <s v="EJ80"/>
    <x v="4"/>
    <x v="4"/>
    <x v="3"/>
    <s v="AAD_NONE"/>
    <s v="OK01010400"/>
    <s v="1"/>
    <s v="9J80-EPO-BCP"/>
    <n v="1410"/>
    <n v="1410"/>
    <n v="1410"/>
    <n v="1410"/>
    <s v=""/>
    <x v="3"/>
  </r>
  <r>
    <x v="7"/>
    <x v="35"/>
    <s v="EJ80"/>
    <x v="4"/>
    <x v="4"/>
    <x v="3"/>
    <s v="AAD_NONE"/>
    <s v="OK01010400"/>
    <s v="1"/>
    <s v="9J80-WIPO"/>
    <n v="89100"/>
    <n v="89100"/>
    <n v="89100"/>
    <n v="89100"/>
    <s v=""/>
    <x v="3"/>
  </r>
  <r>
    <x v="7"/>
    <x v="35"/>
    <s v="EJ80"/>
    <x v="4"/>
    <x v="3"/>
    <x v="3"/>
    <s v="AAD_NONE"/>
    <s v="OK01010400"/>
    <s v="1"/>
    <s v="-"/>
    <n v="1880"/>
    <n v="1880"/>
    <n v="1880"/>
    <n v="1880"/>
    <s v=""/>
    <x v="3"/>
  </r>
  <r>
    <x v="7"/>
    <x v="35"/>
    <s v="EJ80"/>
    <x v="17"/>
    <x v="8"/>
    <x v="42"/>
    <s v="AAD_NONE"/>
    <s v="OK01010400"/>
    <s v="1"/>
    <s v="-"/>
    <n v="1500000"/>
    <n v="1500000"/>
    <n v="1500000"/>
    <n v="1500000"/>
    <s v=""/>
    <x v="40"/>
  </r>
  <r>
    <x v="7"/>
    <x v="35"/>
    <s v="EJ80"/>
    <x v="10"/>
    <x v="4"/>
    <x v="3"/>
    <s v="AAD_NONE"/>
    <s v="XX01000000"/>
    <s v="1"/>
    <s v="9J80-EUIPO"/>
    <n v="460000"/>
    <n v="460000"/>
    <n v="460000"/>
    <n v="460000"/>
    <s v=""/>
    <x v="3"/>
  </r>
  <r>
    <x v="7"/>
    <x v="35"/>
    <s v="EJ80"/>
    <x v="10"/>
    <x v="4"/>
    <x v="3"/>
    <s v="AAD_NONE"/>
    <s v="XX01000000"/>
    <s v="1"/>
    <s v="9J80-EPO-BCP"/>
    <n v="2000"/>
    <n v="2000"/>
    <n v="2000"/>
    <n v="2000"/>
    <s v=""/>
    <x v="3"/>
  </r>
  <r>
    <x v="7"/>
    <x v="35"/>
    <s v="EJ80"/>
    <x v="10"/>
    <x v="4"/>
    <x v="3"/>
    <s v="AAD_NONE"/>
    <s v="XX01000000"/>
    <s v="1"/>
    <s v="9J80-WIPO"/>
    <n v="400000"/>
    <n v="400000"/>
    <n v="400000"/>
    <n v="400000"/>
    <s v=""/>
    <x v="3"/>
  </r>
  <r>
    <x v="7"/>
    <x v="35"/>
    <s v="EJ80"/>
    <x v="8"/>
    <x v="1"/>
    <x v="3"/>
    <s v="AAD_NONE"/>
    <s v="XX01000000"/>
    <s v="1"/>
    <s v="-"/>
    <n v="9349"/>
    <n v="9349"/>
    <n v="9349"/>
    <n v="9349"/>
    <s v=""/>
    <x v="3"/>
  </r>
  <r>
    <x v="7"/>
    <x v="35"/>
    <s v="EJ80"/>
    <x v="8"/>
    <x v="4"/>
    <x v="3"/>
    <s v="AAD_NONE"/>
    <s v="XX01000000"/>
    <s v="1"/>
    <s v="9J80-EUIPO"/>
    <n v="5900"/>
    <n v="5900"/>
    <n v="5900"/>
    <n v="5900"/>
    <s v=""/>
    <x v="3"/>
  </r>
  <r>
    <x v="7"/>
    <x v="35"/>
    <s v="EJ80"/>
    <x v="8"/>
    <x v="4"/>
    <x v="3"/>
    <s v="AAD_NONE"/>
    <s v="XX01000000"/>
    <s v="1"/>
    <s v="9J80-EPO-BCP"/>
    <n v="90"/>
    <n v="90"/>
    <n v="90"/>
    <n v="90"/>
    <s v=""/>
    <x v="3"/>
  </r>
  <r>
    <x v="7"/>
    <x v="35"/>
    <s v="EJ80"/>
    <x v="8"/>
    <x v="4"/>
    <x v="3"/>
    <s v="AAD_NONE"/>
    <s v="XX01000000"/>
    <s v="1"/>
    <s v="9J80-WIPO"/>
    <n v="10900"/>
    <n v="10900"/>
    <n v="10900"/>
    <n v="10900"/>
    <s v=""/>
    <x v="3"/>
  </r>
  <r>
    <x v="7"/>
    <x v="35"/>
    <s v="EJ80"/>
    <x v="8"/>
    <x v="3"/>
    <x v="3"/>
    <s v="AAD_NONE"/>
    <s v="XX01000000"/>
    <s v="1"/>
    <s v="-"/>
    <n v="120"/>
    <n v="120"/>
    <n v="120"/>
    <n v="120"/>
    <s v=""/>
    <x v="3"/>
  </r>
  <r>
    <x v="7"/>
    <x v="35"/>
    <s v="EJ80"/>
    <x v="11"/>
    <x v="1"/>
    <x v="3"/>
    <s v="AAD_NONE"/>
    <s v="XX01000000"/>
    <s v="1"/>
    <s v="-"/>
    <n v="2000000"/>
    <n v="2000000"/>
    <n v="2000000"/>
    <n v="2000000"/>
    <s v=""/>
    <x v="3"/>
  </r>
  <r>
    <x v="7"/>
    <x v="35"/>
    <s v="EJ80"/>
    <x v="11"/>
    <x v="8"/>
    <x v="3"/>
    <s v="AAD_NONE"/>
    <s v="XX01000000"/>
    <s v="1"/>
    <s v="-"/>
    <n v="1500000"/>
    <n v="1500000"/>
    <n v="1500000"/>
    <n v="1500000"/>
    <s v=""/>
    <x v="3"/>
  </r>
  <r>
    <x v="7"/>
    <x v="35"/>
    <s v="EJ80"/>
    <x v="12"/>
    <x v="3"/>
    <x v="3"/>
    <s v="AAD_NONE"/>
    <s v="XX01000000"/>
    <s v="1"/>
    <s v="-"/>
    <n v="2000"/>
    <n v="2000"/>
    <n v="2000"/>
    <n v="2000"/>
    <s v=""/>
    <x v="3"/>
  </r>
  <r>
    <x v="7"/>
    <x v="36"/>
    <s v="EJ90"/>
    <x v="3"/>
    <x v="0"/>
    <x v="3"/>
    <s v="AAD_NONE"/>
    <s v="OK01010400"/>
    <s v="1"/>
    <s v="-"/>
    <n v="2890646"/>
    <n v="2890646"/>
    <n v="2890646"/>
    <n v="2890646"/>
    <s v=""/>
    <x v="3"/>
  </r>
  <r>
    <x v="7"/>
    <x v="36"/>
    <s v="EJ90"/>
    <x v="3"/>
    <x v="0"/>
    <x v="3"/>
    <s v="AAD_NONE"/>
    <s v="OK01040100"/>
    <s v="1"/>
    <s v="-"/>
    <n v="254439"/>
    <n v="254439"/>
    <n v="254439"/>
    <n v="254439"/>
    <s v=""/>
    <x v="3"/>
  </r>
  <r>
    <x v="7"/>
    <x v="36"/>
    <s v="EJ90"/>
    <x v="4"/>
    <x v="0"/>
    <x v="3"/>
    <s v="AAD_NONE"/>
    <s v="OK01010400"/>
    <s v="1"/>
    <s v="-"/>
    <n v="159141"/>
    <n v="159141"/>
    <n v="159141"/>
    <n v="159141"/>
    <s v=""/>
    <x v="3"/>
  </r>
  <r>
    <x v="7"/>
    <x v="36"/>
    <s v="EJ90"/>
    <x v="4"/>
    <x v="0"/>
    <x v="3"/>
    <s v="AAD_NONE"/>
    <s v="OK01040100"/>
    <s v="1"/>
    <s v="-"/>
    <n v="144507"/>
    <n v="144507"/>
    <n v="144507"/>
    <n v="144507"/>
    <s v=""/>
    <x v="3"/>
  </r>
  <r>
    <x v="7"/>
    <x v="36"/>
    <s v="EJ90"/>
    <x v="4"/>
    <x v="0"/>
    <x v="13"/>
    <s v="AAD_NONE"/>
    <s v="OK01010400"/>
    <s v="1"/>
    <s v="-"/>
    <n v="382662"/>
    <n v="382662"/>
    <n v="382662"/>
    <n v="382662"/>
    <s v=""/>
    <x v="13"/>
  </r>
  <r>
    <x v="7"/>
    <x v="36"/>
    <s v="EJ90"/>
    <x v="4"/>
    <x v="0"/>
    <x v="13"/>
    <s v="AAD_NONE"/>
    <s v="OK01040100"/>
    <s v="1"/>
    <s v="-"/>
    <n v="9216"/>
    <n v="9216"/>
    <n v="9216"/>
    <n v="9216"/>
    <s v=""/>
    <x v="13"/>
  </r>
  <r>
    <x v="7"/>
    <x v="36"/>
    <s v="EJ90"/>
    <x v="16"/>
    <x v="0"/>
    <x v="9"/>
    <s v="AAD_NONE"/>
    <s v="OK01010400"/>
    <s v="1"/>
    <s v="-"/>
    <n v="15000"/>
    <n v="15000"/>
    <n v="15000"/>
    <n v="15000"/>
    <s v=""/>
    <x v="9"/>
  </r>
  <r>
    <x v="7"/>
    <x v="36"/>
    <s v="EJ90"/>
    <x v="16"/>
    <x v="7"/>
    <x v="43"/>
    <s v="AAD_NONE"/>
    <s v="OK01010400"/>
    <s v="1"/>
    <s v="-"/>
    <n v="600000"/>
    <n v="600000"/>
    <n v="600000"/>
    <n v="600000"/>
    <s v=""/>
    <x v="41"/>
  </r>
  <r>
    <x v="7"/>
    <x v="36"/>
    <s v="EJ90"/>
    <x v="8"/>
    <x v="1"/>
    <x v="3"/>
    <s v="AAD_NONE"/>
    <s v="XX01000000"/>
    <s v="1"/>
    <s v="-"/>
    <n v="37792"/>
    <n v="37792"/>
    <n v="37792"/>
    <n v="37792"/>
    <s v=""/>
    <x v="3"/>
  </r>
  <r>
    <x v="7"/>
    <x v="36"/>
    <s v="EJ90"/>
    <x v="8"/>
    <x v="1"/>
    <x v="13"/>
    <s v="AAD_NONE"/>
    <s v="XX01000000"/>
    <s v="1"/>
    <s v="-"/>
    <n v="86213"/>
    <n v="86213"/>
    <n v="86213"/>
    <n v="86213"/>
    <s v=""/>
    <x v="13"/>
  </r>
  <r>
    <x v="7"/>
    <x v="36"/>
    <s v="EJ90"/>
    <x v="11"/>
    <x v="1"/>
    <x v="3"/>
    <s v="AAD_NONE"/>
    <s v="XX01000000"/>
    <s v="1"/>
    <s v="-"/>
    <n v="214400"/>
    <n v="214400"/>
    <n v="214400"/>
    <n v="214400"/>
    <s v=""/>
    <x v="3"/>
  </r>
  <r>
    <x v="7"/>
    <x v="36"/>
    <s v="EJ90"/>
    <x v="19"/>
    <x v="1"/>
    <x v="3"/>
    <s v="AAD_NONE"/>
    <s v="XX01000000"/>
    <s v="1"/>
    <s v="-"/>
    <n v="1600000"/>
    <n v="1600000"/>
    <n v="1600000"/>
    <n v="1600000"/>
    <s v=""/>
    <x v="3"/>
  </r>
  <r>
    <x v="7"/>
    <x v="36"/>
    <s v="EJ90"/>
    <x v="19"/>
    <x v="7"/>
    <x v="3"/>
    <s v="AAD_NONE"/>
    <s v="XX01000000"/>
    <s v="1"/>
    <s v="-"/>
    <n v="600000"/>
    <n v="600000"/>
    <n v="600000"/>
    <n v="600000"/>
    <s v=""/>
    <x v="3"/>
  </r>
  <r>
    <x v="8"/>
    <x v="37"/>
    <s v="EK10"/>
    <x v="0"/>
    <x v="0"/>
    <x v="10"/>
    <s v="AAD_NONE"/>
    <s v="JO05010200"/>
    <s v="2"/>
    <s v="-"/>
    <n v="264000"/>
    <n v="240000"/>
    <n v="135000"/>
    <n v="229250"/>
    <s v=""/>
    <x v="10"/>
  </r>
  <r>
    <x v="8"/>
    <x v="37"/>
    <s v="EK10"/>
    <x v="0"/>
    <x v="0"/>
    <x v="0"/>
    <s v="AAD_NONE"/>
    <s v="JO05010200"/>
    <s v="2"/>
    <s v="-"/>
    <n v="4078995"/>
    <n v="4330183"/>
    <n v="6018410"/>
    <n v="2593842"/>
    <s v=""/>
    <x v="0"/>
  </r>
  <r>
    <x v="8"/>
    <x v="37"/>
    <s v="EK10"/>
    <x v="0"/>
    <x v="0"/>
    <x v="44"/>
    <s v="AAD_NONE"/>
    <s v="JO05010200"/>
    <s v="2"/>
    <s v="-"/>
    <n v="10000000"/>
    <m/>
    <n v="140349"/>
    <m/>
    <s v=""/>
    <x v="42"/>
  </r>
  <r>
    <x v="8"/>
    <x v="37"/>
    <s v="EK10"/>
    <x v="0"/>
    <x v="0"/>
    <x v="45"/>
    <s v="AAD_NONE"/>
    <s v="JO05010200"/>
    <s v="2"/>
    <s v="-"/>
    <n v="41429401"/>
    <n v="12891891"/>
    <n v="14662367"/>
    <n v="15286286"/>
    <s v=""/>
    <x v="43"/>
  </r>
  <r>
    <x v="8"/>
    <x v="37"/>
    <s v="EK10"/>
    <x v="0"/>
    <x v="0"/>
    <x v="17"/>
    <s v="AAD_NONE"/>
    <s v="JO05010200"/>
    <s v="2"/>
    <s v="-"/>
    <n v="542000"/>
    <n v="435000"/>
    <n v="308000"/>
    <n v="199000"/>
    <s v=""/>
    <x v="17"/>
  </r>
  <r>
    <x v="8"/>
    <x v="37"/>
    <s v="EK10"/>
    <x v="0"/>
    <x v="0"/>
    <x v="18"/>
    <s v="AAD_NONE"/>
    <s v="JO05010200"/>
    <s v="2"/>
    <s v="-"/>
    <n v="11865726"/>
    <n v="3347993"/>
    <n v="11349963"/>
    <n v="3547295"/>
    <s v=""/>
    <x v="18"/>
  </r>
  <r>
    <x v="8"/>
    <x v="37"/>
    <s v="EK10"/>
    <x v="0"/>
    <x v="0"/>
    <x v="46"/>
    <s v="AAD_NONE"/>
    <s v="JO05010200"/>
    <s v="2"/>
    <s v="-"/>
    <n v="22436207"/>
    <n v="28640593"/>
    <n v="1948620"/>
    <m/>
    <s v=""/>
    <x v="44"/>
  </r>
  <r>
    <x v="8"/>
    <x v="37"/>
    <s v="EK10"/>
    <x v="0"/>
    <x v="0"/>
    <x v="47"/>
    <s v="AAD_NONE"/>
    <s v="JO05010200"/>
    <s v="2"/>
    <s v="-"/>
    <n v="266092087"/>
    <n v="205246037"/>
    <n v="252793110"/>
    <n v="42017013"/>
    <s v=""/>
    <x v="45"/>
  </r>
  <r>
    <x v="8"/>
    <x v="37"/>
    <s v="EK10"/>
    <x v="0"/>
    <x v="4"/>
    <x v="0"/>
    <s v="AAD_NONE"/>
    <s v="JO05010200"/>
    <s v="2"/>
    <s v="9K50-RR20-03123KVKOH"/>
    <n v="166667"/>
    <m/>
    <m/>
    <m/>
    <s v=""/>
    <x v="0"/>
  </r>
  <r>
    <x v="8"/>
    <x v="37"/>
    <s v="EK10"/>
    <x v="0"/>
    <x v="4"/>
    <x v="45"/>
    <s v="AAD_NONE"/>
    <s v="JO05010200"/>
    <s v="2"/>
    <s v="9K70-FIET"/>
    <n v="7373059"/>
    <m/>
    <m/>
    <m/>
    <s v=""/>
    <x v="43"/>
  </r>
  <r>
    <x v="8"/>
    <x v="37"/>
    <s v="EK10"/>
    <x v="0"/>
    <x v="4"/>
    <x v="45"/>
    <s v="AAD_NONE"/>
    <s v="JO05010200"/>
    <s v="2"/>
    <s v="9K70-MU00-FRS"/>
    <n v="30781811"/>
    <n v="8522436"/>
    <n v="16721741"/>
    <n v="46757814"/>
    <s v=""/>
    <x v="43"/>
  </r>
  <r>
    <x v="8"/>
    <x v="37"/>
    <s v="EK10"/>
    <x v="0"/>
    <x v="4"/>
    <x v="17"/>
    <s v="AAD_NONE"/>
    <s v="JO05010200"/>
    <s v="2"/>
    <s v="9K70-MU00-FRS"/>
    <n v="200000"/>
    <m/>
    <m/>
    <m/>
    <s v=""/>
    <x v="17"/>
  </r>
  <r>
    <x v="8"/>
    <x v="37"/>
    <s v="EK10"/>
    <x v="0"/>
    <x v="4"/>
    <x v="48"/>
    <s v="AAD_NONE"/>
    <s v="JO05010200"/>
    <s v="2"/>
    <s v="9K70-RR20-04342"/>
    <n v="18058476"/>
    <n v="11438824"/>
    <m/>
    <m/>
    <s v=""/>
    <x v="46"/>
  </r>
  <r>
    <x v="8"/>
    <x v="37"/>
    <s v="EK10"/>
    <x v="0"/>
    <x v="4"/>
    <x v="49"/>
    <s v="AAD_NONE"/>
    <s v="JO05010200"/>
    <s v="2"/>
    <s v="9K70-RR20-04342"/>
    <n v="4916667"/>
    <m/>
    <m/>
    <m/>
    <s v=""/>
    <x v="47"/>
  </r>
  <r>
    <x v="8"/>
    <x v="37"/>
    <s v="EK10"/>
    <x v="0"/>
    <x v="7"/>
    <x v="27"/>
    <s v="AAD_NONE"/>
    <s v="JO05010200"/>
    <s v="2"/>
    <s v="-"/>
    <n v="766667"/>
    <m/>
    <m/>
    <n v="36500"/>
    <s v=""/>
    <x v="26"/>
  </r>
  <r>
    <x v="8"/>
    <x v="37"/>
    <s v="EK10"/>
    <x v="0"/>
    <x v="7"/>
    <x v="50"/>
    <s v="AAD_NONE"/>
    <s v="JO05010200"/>
    <s v="2"/>
    <s v="-"/>
    <n v="7566666"/>
    <m/>
    <m/>
    <m/>
    <s v=""/>
    <x v="48"/>
  </r>
  <r>
    <x v="8"/>
    <x v="37"/>
    <s v="EK10"/>
    <x v="0"/>
    <x v="7"/>
    <x v="51"/>
    <s v="AAD_NONE"/>
    <s v="JO05010200"/>
    <s v="2"/>
    <s v="-"/>
    <n v="12653333"/>
    <m/>
    <m/>
    <m/>
    <s v=""/>
    <x v="49"/>
  </r>
  <r>
    <x v="8"/>
    <x v="37"/>
    <s v="EK10"/>
    <x v="1"/>
    <x v="1"/>
    <x v="10"/>
    <s v="AAD_NONE"/>
    <s v="JO05010200"/>
    <s v="2"/>
    <s v="-"/>
    <n v="54206"/>
    <n v="62975"/>
    <n v="62975"/>
    <n v="62975"/>
    <s v=""/>
    <x v="10"/>
  </r>
  <r>
    <x v="8"/>
    <x v="37"/>
    <s v="EK10"/>
    <x v="1"/>
    <x v="1"/>
    <x v="0"/>
    <s v="AAD_NONE"/>
    <s v="XX01000000"/>
    <s v="2"/>
    <s v="-"/>
    <n v="47471"/>
    <n v="63800"/>
    <n v="33194"/>
    <m/>
    <s v=""/>
    <x v="0"/>
  </r>
  <r>
    <x v="8"/>
    <x v="37"/>
    <s v="EK10"/>
    <x v="1"/>
    <x v="1"/>
    <x v="0"/>
    <s v="AAD_NONE"/>
    <s v="JO05010200"/>
    <s v="2"/>
    <s v="-"/>
    <n v="813019"/>
    <n v="731689"/>
    <n v="1149602"/>
    <n v="570645"/>
    <s v=""/>
    <x v="0"/>
  </r>
  <r>
    <x v="8"/>
    <x v="37"/>
    <s v="EK10"/>
    <x v="1"/>
    <x v="1"/>
    <x v="0"/>
    <s v="AAD_NONE"/>
    <s v="JO05010200"/>
    <s v="2"/>
    <s v="9K50-RR20-03123KVKOH"/>
    <n v="33333"/>
    <m/>
    <m/>
    <m/>
    <s v=""/>
    <x v="0"/>
  </r>
  <r>
    <x v="8"/>
    <x v="37"/>
    <s v="EK10"/>
    <x v="1"/>
    <x v="1"/>
    <x v="44"/>
    <s v="AAD_NONE"/>
    <s v="XX01000000"/>
    <s v="2"/>
    <s v="-"/>
    <n v="1889000"/>
    <m/>
    <n v="30835"/>
    <m/>
    <s v=""/>
    <x v="42"/>
  </r>
  <r>
    <x v="8"/>
    <x v="37"/>
    <s v="EK10"/>
    <x v="1"/>
    <x v="1"/>
    <x v="45"/>
    <s v="AAD_NONE"/>
    <s v="XX01000000"/>
    <s v="2"/>
    <s v="-"/>
    <n v="7826014"/>
    <n v="2814216"/>
    <n v="3221322"/>
    <n v="2662983"/>
    <s v=""/>
    <x v="43"/>
  </r>
  <r>
    <x v="8"/>
    <x v="37"/>
    <s v="EK10"/>
    <x v="1"/>
    <x v="1"/>
    <x v="45"/>
    <s v="AAD_NONE"/>
    <s v="JO05010200"/>
    <s v="2"/>
    <s v="-"/>
    <m/>
    <n v="22000"/>
    <m/>
    <m/>
    <s v=""/>
    <x v="43"/>
  </r>
  <r>
    <x v="8"/>
    <x v="37"/>
    <s v="EK10"/>
    <x v="1"/>
    <x v="1"/>
    <x v="17"/>
    <s v="AAD_NONE"/>
    <s v="XX01000000"/>
    <s v="2"/>
    <s v="-"/>
    <n v="45983"/>
    <m/>
    <n v="1425679"/>
    <m/>
    <s v=""/>
    <x v="17"/>
  </r>
  <r>
    <x v="8"/>
    <x v="37"/>
    <s v="EK10"/>
    <x v="1"/>
    <x v="1"/>
    <x v="17"/>
    <s v="AAD_NONE"/>
    <s v="JO05010200"/>
    <s v="2"/>
    <s v="-"/>
    <n v="119706"/>
    <n v="53350"/>
    <n v="53350"/>
    <n v="53350"/>
    <s v=""/>
    <x v="17"/>
  </r>
  <r>
    <x v="8"/>
    <x v="37"/>
    <s v="EK10"/>
    <x v="1"/>
    <x v="1"/>
    <x v="18"/>
    <s v="AAD_NONE"/>
    <s v="XX01000000"/>
    <s v="2"/>
    <s v="-"/>
    <n v="556347"/>
    <n v="28410"/>
    <n v="20863"/>
    <m/>
    <s v=""/>
    <x v="18"/>
  </r>
  <r>
    <x v="8"/>
    <x v="37"/>
    <s v="EK10"/>
    <x v="1"/>
    <x v="1"/>
    <x v="52"/>
    <s v="AAD_NONE"/>
    <s v="XX01000000"/>
    <s v="2"/>
    <s v="-"/>
    <m/>
    <m/>
    <m/>
    <n v="484000"/>
    <s v=""/>
    <x v="50"/>
  </r>
  <r>
    <x v="8"/>
    <x v="37"/>
    <s v="EK10"/>
    <x v="1"/>
    <x v="1"/>
    <x v="46"/>
    <s v="AAD_NONE"/>
    <s v="XX01000000"/>
    <s v="2"/>
    <s v="-"/>
    <n v="4935965"/>
    <n v="6300930"/>
    <n v="428696"/>
    <m/>
    <s v=""/>
    <x v="44"/>
  </r>
  <r>
    <x v="8"/>
    <x v="37"/>
    <s v="EK10"/>
    <x v="1"/>
    <x v="1"/>
    <x v="47"/>
    <s v="AAD_NONE"/>
    <s v="XX01000000"/>
    <s v="2"/>
    <s v="-"/>
    <n v="47888183"/>
    <n v="36935712"/>
    <n v="45502000"/>
    <n v="7555101"/>
    <s v=""/>
    <x v="45"/>
  </r>
  <r>
    <x v="8"/>
    <x v="37"/>
    <s v="EK10"/>
    <x v="1"/>
    <x v="1"/>
    <x v="48"/>
    <s v="AAD_NONE"/>
    <s v="XX01000000"/>
    <s v="2"/>
    <s v="9K70-RR20-04342"/>
    <n v="3972864"/>
    <n v="2516541"/>
    <m/>
    <m/>
    <s v=""/>
    <x v="46"/>
  </r>
  <r>
    <x v="8"/>
    <x v="37"/>
    <s v="EK10"/>
    <x v="1"/>
    <x v="1"/>
    <x v="49"/>
    <s v="AAD_NONE"/>
    <s v="XX01000000"/>
    <s v="2"/>
    <s v="9K70-RR20-04342"/>
    <n v="1081667"/>
    <m/>
    <m/>
    <m/>
    <s v=""/>
    <x v="47"/>
  </r>
  <r>
    <x v="8"/>
    <x v="37"/>
    <s v="EK10"/>
    <x v="1"/>
    <x v="0"/>
    <x v="17"/>
    <s v="AAD_NONE"/>
    <s v="XX01000000"/>
    <s v="2"/>
    <s v="-"/>
    <n v="29920"/>
    <n v="34100"/>
    <n v="34760"/>
    <n v="31680"/>
    <s v=""/>
    <x v="17"/>
  </r>
  <r>
    <x v="8"/>
    <x v="37"/>
    <s v="EK10"/>
    <x v="1"/>
    <x v="7"/>
    <x v="27"/>
    <s v="AAD_NONE"/>
    <s v="XX01000000"/>
    <s v="2"/>
    <s v="-"/>
    <n v="168667"/>
    <m/>
    <m/>
    <n v="8030"/>
    <s v=""/>
    <x v="26"/>
  </r>
  <r>
    <x v="8"/>
    <x v="37"/>
    <s v="EK10"/>
    <x v="1"/>
    <x v="7"/>
    <x v="50"/>
    <s v="AAD_NONE"/>
    <s v="XX01000000"/>
    <s v="2"/>
    <s v="-"/>
    <n v="1664667"/>
    <m/>
    <m/>
    <m/>
    <s v=""/>
    <x v="48"/>
  </r>
  <r>
    <x v="8"/>
    <x v="37"/>
    <s v="EK10"/>
    <x v="1"/>
    <x v="7"/>
    <x v="51"/>
    <s v="AAD_NONE"/>
    <s v="XX01000000"/>
    <s v="2"/>
    <s v="-"/>
    <n v="2783733"/>
    <m/>
    <m/>
    <m/>
    <s v=""/>
    <x v="49"/>
  </r>
  <r>
    <x v="8"/>
    <x v="37"/>
    <s v="EK10"/>
    <x v="2"/>
    <x v="0"/>
    <x v="53"/>
    <s v="AAD_NONE"/>
    <s v="JO05010200"/>
    <s v="2"/>
    <s v="-"/>
    <n v="251259"/>
    <n v="251259"/>
    <n v="251259"/>
    <n v="251259"/>
    <s v=""/>
    <x v="51"/>
  </r>
  <r>
    <x v="8"/>
    <x v="37"/>
    <s v="EK10"/>
    <x v="2"/>
    <x v="0"/>
    <x v="54"/>
    <s v="AAD_NONE"/>
    <s v="JO05010200"/>
    <s v="2"/>
    <s v="-"/>
    <n v="243539"/>
    <n v="272112"/>
    <n v="302324"/>
    <n v="333511"/>
    <s v=""/>
    <x v="52"/>
  </r>
  <r>
    <x v="8"/>
    <x v="37"/>
    <s v="EK10"/>
    <x v="2"/>
    <x v="0"/>
    <x v="55"/>
    <s v="AAD_NONE"/>
    <s v="JO05010200"/>
    <s v="2"/>
    <s v="-"/>
    <n v="986930"/>
    <n v="1078482"/>
    <n v="1172989"/>
    <n v="1221500"/>
    <s v=""/>
    <x v="53"/>
  </r>
  <r>
    <x v="8"/>
    <x v="37"/>
    <s v="EK10"/>
    <x v="2"/>
    <x v="0"/>
    <x v="56"/>
    <s v="AAD_NONE"/>
    <s v="JO05010200"/>
    <s v="2"/>
    <s v="-"/>
    <n v="11298992"/>
    <n v="12593314"/>
    <n v="13991540"/>
    <n v="15434878"/>
    <s v=""/>
    <x v="54"/>
  </r>
  <r>
    <x v="8"/>
    <x v="37"/>
    <s v="EK10"/>
    <x v="2"/>
    <x v="0"/>
    <x v="57"/>
    <s v="AAD_NONE"/>
    <s v="JO05010200"/>
    <s v="2"/>
    <s v="-"/>
    <n v="5515057"/>
    <n v="5578116"/>
    <n v="5578116"/>
    <n v="5578116"/>
    <s v=""/>
    <x v="55"/>
  </r>
  <r>
    <x v="8"/>
    <x v="37"/>
    <s v="EK10"/>
    <x v="2"/>
    <x v="0"/>
    <x v="58"/>
    <s v="AAD_NONE"/>
    <s v="JO05010200"/>
    <s v="2"/>
    <s v="-"/>
    <n v="260000"/>
    <n v="260000"/>
    <n v="260000"/>
    <n v="260000"/>
    <s v=""/>
    <x v="56"/>
  </r>
  <r>
    <x v="8"/>
    <x v="37"/>
    <s v="EK10"/>
    <x v="2"/>
    <x v="0"/>
    <x v="59"/>
    <s v="AAD_NONE"/>
    <s v="JO05010200"/>
    <s v="2"/>
    <s v="-"/>
    <n v="2500433"/>
    <n v="2579262"/>
    <n v="2618262"/>
    <n v="2657262"/>
    <s v=""/>
    <x v="57"/>
  </r>
  <r>
    <x v="8"/>
    <x v="37"/>
    <s v="EK10"/>
    <x v="3"/>
    <x v="1"/>
    <x v="12"/>
    <s v="AAD_NONE"/>
    <s v="JO05010200"/>
    <s v="12"/>
    <s v="-"/>
    <n v="3105866"/>
    <n v="2722141"/>
    <n v="2497672"/>
    <n v="5846613"/>
    <s v=""/>
    <x v="12"/>
  </r>
  <r>
    <x v="8"/>
    <x v="37"/>
    <s v="EK10"/>
    <x v="3"/>
    <x v="0"/>
    <x v="3"/>
    <s v="AAD_NONE"/>
    <s v="JO05010200"/>
    <s v="2"/>
    <s v="-"/>
    <n v="204018345"/>
    <n v="217790351"/>
    <n v="232508847"/>
    <n v="250138357"/>
    <s v=""/>
    <x v="3"/>
  </r>
  <r>
    <x v="8"/>
    <x v="37"/>
    <s v="EK10"/>
    <x v="3"/>
    <x v="4"/>
    <x v="3"/>
    <s v="AAD_NONE"/>
    <s v="JO05010200"/>
    <s v="2"/>
    <s v="9K50-RR20-03123KVKOH"/>
    <n v="12672"/>
    <m/>
    <m/>
    <m/>
    <s v=""/>
    <x v="3"/>
  </r>
  <r>
    <x v="8"/>
    <x v="37"/>
    <s v="EK10"/>
    <x v="3"/>
    <x v="3"/>
    <x v="3"/>
    <s v="AAD_NONE"/>
    <s v="JO05010200"/>
    <s v="2"/>
    <s v="-"/>
    <n v="38280"/>
    <n v="38280"/>
    <n v="38280"/>
    <n v="38280"/>
    <s v=""/>
    <x v="3"/>
  </r>
  <r>
    <x v="8"/>
    <x v="37"/>
    <s v="EK10"/>
    <x v="4"/>
    <x v="0"/>
    <x v="3"/>
    <s v="AAD_NONE"/>
    <s v="JO05010200"/>
    <s v="2"/>
    <s v="-"/>
    <n v="123338292"/>
    <n v="113949357"/>
    <n v="113820806"/>
    <n v="119639934"/>
    <s v=""/>
    <x v="3"/>
  </r>
  <r>
    <x v="8"/>
    <x v="37"/>
    <s v="EK10"/>
    <x v="4"/>
    <x v="0"/>
    <x v="60"/>
    <s v="AAD_NONE"/>
    <s v="JO05010200"/>
    <s v="2"/>
    <s v="-"/>
    <n v="169118034"/>
    <n v="381524702"/>
    <n v="380742070"/>
    <n v="624621830"/>
    <s v=""/>
    <x v="45"/>
  </r>
  <r>
    <x v="8"/>
    <x v="37"/>
    <s v="EK10"/>
    <x v="4"/>
    <x v="0"/>
    <x v="61"/>
    <s v="AAD_NONE"/>
    <s v="JO05010200"/>
    <s v="2"/>
    <s v="-"/>
    <n v="7125878"/>
    <n v="8849887"/>
    <n v="8877887"/>
    <n v="5467887"/>
    <s v=""/>
    <x v="58"/>
  </r>
  <r>
    <x v="8"/>
    <x v="37"/>
    <s v="EK10"/>
    <x v="4"/>
    <x v="0"/>
    <x v="62"/>
    <s v="AAD_NONE"/>
    <s v="JO05010200"/>
    <s v="2"/>
    <s v="-"/>
    <n v="20000"/>
    <n v="20000"/>
    <m/>
    <m/>
    <s v=""/>
    <x v="59"/>
  </r>
  <r>
    <x v="8"/>
    <x v="37"/>
    <s v="EK10"/>
    <x v="4"/>
    <x v="4"/>
    <x v="3"/>
    <s v="AAD_NONE"/>
    <s v="JO05010200"/>
    <s v="2"/>
    <s v="9K70-MU00-FRS"/>
    <n v="935000"/>
    <m/>
    <m/>
    <n v="328000"/>
    <s v=""/>
    <x v="3"/>
  </r>
  <r>
    <x v="8"/>
    <x v="37"/>
    <s v="EK10"/>
    <x v="4"/>
    <x v="4"/>
    <x v="3"/>
    <s v="AAD_NONE"/>
    <s v="JO05010200"/>
    <s v="2"/>
    <s v="9K50-RR20-03123KVKOH"/>
    <n v="5943"/>
    <m/>
    <m/>
    <m/>
    <s v=""/>
    <x v="3"/>
  </r>
  <r>
    <x v="8"/>
    <x v="37"/>
    <s v="EK10"/>
    <x v="4"/>
    <x v="4"/>
    <x v="60"/>
    <s v="AAD_NONE"/>
    <s v="JO05010200"/>
    <s v="2"/>
    <s v="9K70-MU00-EPF"/>
    <n v="85293679"/>
    <n v="6502890"/>
    <n v="6502890"/>
    <m/>
    <s v=""/>
    <x v="45"/>
  </r>
  <r>
    <x v="8"/>
    <x v="37"/>
    <s v="EK10"/>
    <x v="4"/>
    <x v="4"/>
    <x v="60"/>
    <s v="AAD_NONE"/>
    <s v="JO05010200"/>
    <s v="2"/>
    <s v="9K70-MU00-DKVES"/>
    <n v="7000000"/>
    <m/>
    <m/>
    <m/>
    <s v=""/>
    <x v="45"/>
  </r>
  <r>
    <x v="8"/>
    <x v="37"/>
    <s v="EK10"/>
    <x v="4"/>
    <x v="4"/>
    <x v="60"/>
    <s v="AAD_NONE"/>
    <s v="JO05010200"/>
    <s v="2"/>
    <s v="9K70-MU00-DKVARU"/>
    <n v="12250000"/>
    <m/>
    <m/>
    <m/>
    <s v=""/>
    <x v="45"/>
  </r>
  <r>
    <x v="8"/>
    <x v="37"/>
    <s v="EK10"/>
    <x v="4"/>
    <x v="7"/>
    <x v="60"/>
    <s v="AAD_NONE"/>
    <s v="JO05010200"/>
    <s v="2"/>
    <s v="-"/>
    <n v="16393443"/>
    <m/>
    <m/>
    <m/>
    <s v=""/>
    <x v="45"/>
  </r>
  <r>
    <x v="8"/>
    <x v="37"/>
    <s v="EK10"/>
    <x v="4"/>
    <x v="3"/>
    <x v="3"/>
    <s v="AAD_NONE"/>
    <s v="JO05010200"/>
    <s v="2"/>
    <s v="-"/>
    <n v="54148"/>
    <n v="54148"/>
    <n v="54148"/>
    <n v="54148"/>
    <s v=""/>
    <x v="3"/>
  </r>
  <r>
    <x v="8"/>
    <x v="37"/>
    <s v="EK10"/>
    <x v="16"/>
    <x v="1"/>
    <x v="63"/>
    <s v="AAD_NONE"/>
    <s v="JO05010200"/>
    <s v="14"/>
    <s v="-"/>
    <n v="43200"/>
    <n v="43200"/>
    <n v="43200"/>
    <n v="43200"/>
    <s v=""/>
    <x v="60"/>
  </r>
  <r>
    <x v="8"/>
    <x v="37"/>
    <s v="EK10"/>
    <x v="16"/>
    <x v="0"/>
    <x v="3"/>
    <s v="AAD_NONE"/>
    <s v="JO05010200"/>
    <s v="2"/>
    <s v="-"/>
    <n v="119952047"/>
    <n v="50631550"/>
    <n v="10903568"/>
    <n v="10904317"/>
    <s v=""/>
    <x v="3"/>
  </r>
  <r>
    <x v="8"/>
    <x v="37"/>
    <s v="EK10"/>
    <x v="16"/>
    <x v="0"/>
    <x v="9"/>
    <s v="AAD_NONE"/>
    <s v="JO05010200"/>
    <s v="2"/>
    <s v="-"/>
    <n v="10773243"/>
    <n v="10782020"/>
    <n v="10782020"/>
    <n v="10781390"/>
    <s v=""/>
    <x v="9"/>
  </r>
  <r>
    <x v="8"/>
    <x v="37"/>
    <s v="EK10"/>
    <x v="16"/>
    <x v="0"/>
    <x v="64"/>
    <s v="AAD_NONE"/>
    <s v="JO05010200"/>
    <s v="4"/>
    <s v="-"/>
    <n v="1667823"/>
    <n v="1826343"/>
    <n v="1903347"/>
    <n v="1903347"/>
    <s v=""/>
    <x v="61"/>
  </r>
  <r>
    <x v="8"/>
    <x v="37"/>
    <s v="EK10"/>
    <x v="16"/>
    <x v="0"/>
    <x v="64"/>
    <s v="AAD_NONE"/>
    <s v="JO05010200"/>
    <s v="5"/>
    <s v="-"/>
    <n v="20334278"/>
    <n v="21115120"/>
    <n v="21800336"/>
    <n v="21800336"/>
    <s v=""/>
    <x v="61"/>
  </r>
  <r>
    <x v="8"/>
    <x v="37"/>
    <s v="EK10"/>
    <x v="16"/>
    <x v="0"/>
    <x v="64"/>
    <s v="AAD_NONE"/>
    <s v="JO05010200"/>
    <s v="6"/>
    <s v="-"/>
    <n v="253384"/>
    <n v="277467"/>
    <n v="289166"/>
    <n v="289166"/>
    <s v=""/>
    <x v="61"/>
  </r>
  <r>
    <x v="8"/>
    <x v="37"/>
    <s v="EK10"/>
    <x v="16"/>
    <x v="0"/>
    <x v="64"/>
    <s v="AAD_NONE"/>
    <s v="JO05010200"/>
    <s v="7"/>
    <s v="-"/>
    <n v="258527"/>
    <n v="283099"/>
    <n v="295035"/>
    <n v="295035"/>
    <s v=""/>
    <x v="61"/>
  </r>
  <r>
    <x v="8"/>
    <x v="37"/>
    <s v="EK10"/>
    <x v="16"/>
    <x v="0"/>
    <x v="64"/>
    <s v="AAD_NONE"/>
    <s v="JO05010200"/>
    <s v="8"/>
    <s v="-"/>
    <n v="32083992"/>
    <n v="33524303"/>
    <n v="35129721"/>
    <n v="37162298"/>
    <s v=""/>
    <x v="61"/>
  </r>
  <r>
    <x v="8"/>
    <x v="37"/>
    <s v="EK10"/>
    <x v="17"/>
    <x v="0"/>
    <x v="3"/>
    <s v="AAD_NONE"/>
    <s v="JO05010200"/>
    <s v="2"/>
    <s v="-"/>
    <n v="1804311"/>
    <n v="540084"/>
    <n v="596049"/>
    <n v="554349"/>
    <s v=""/>
    <x v="3"/>
  </r>
  <r>
    <x v="8"/>
    <x v="37"/>
    <s v="EK10"/>
    <x v="17"/>
    <x v="0"/>
    <x v="61"/>
    <s v="AAD_NONE"/>
    <s v="JO05010200"/>
    <s v="2"/>
    <s v="-"/>
    <n v="30000"/>
    <n v="30000"/>
    <n v="30000"/>
    <n v="30000"/>
    <s v=""/>
    <x v="58"/>
  </r>
  <r>
    <x v="8"/>
    <x v="37"/>
    <s v="EK10"/>
    <x v="5"/>
    <x v="2"/>
    <x v="3"/>
    <s v="AAD_NONE"/>
    <s v="JO05010200"/>
    <s v="2"/>
    <s v="-"/>
    <n v="125018236"/>
    <n v="142181279"/>
    <n v="154341770"/>
    <n v="171213487"/>
    <s v=""/>
    <x v="3"/>
  </r>
  <r>
    <x v="8"/>
    <x v="37"/>
    <s v="EK10"/>
    <x v="10"/>
    <x v="4"/>
    <x v="3"/>
    <s v="AAD_NONE"/>
    <s v="XX01000000"/>
    <s v="2"/>
    <s v="9K70-MU00-EPF"/>
    <n v="85293679"/>
    <n v="6502890"/>
    <n v="6502890"/>
    <m/>
    <s v=""/>
    <x v="3"/>
  </r>
  <r>
    <x v="8"/>
    <x v="37"/>
    <s v="EK10"/>
    <x v="10"/>
    <x v="4"/>
    <x v="3"/>
    <s v="AAD_NONE"/>
    <s v="XX01000000"/>
    <s v="2"/>
    <s v="9K70-MU00-DKVES"/>
    <n v="7000000"/>
    <m/>
    <m/>
    <m/>
    <s v=""/>
    <x v="3"/>
  </r>
  <r>
    <x v="8"/>
    <x v="37"/>
    <s v="EK10"/>
    <x v="10"/>
    <x v="4"/>
    <x v="3"/>
    <s v="AAD_NONE"/>
    <s v="XX01000000"/>
    <s v="2"/>
    <s v="9K70-MU00-DKVARU"/>
    <n v="12250000"/>
    <m/>
    <m/>
    <m/>
    <s v=""/>
    <x v="3"/>
  </r>
  <r>
    <x v="8"/>
    <x v="37"/>
    <s v="EK10"/>
    <x v="10"/>
    <x v="4"/>
    <x v="3"/>
    <s v="AAD_NONE"/>
    <s v="XX01000000"/>
    <s v="2"/>
    <s v="9K70-FIET"/>
    <n v="7373059"/>
    <m/>
    <m/>
    <m/>
    <s v=""/>
    <x v="3"/>
  </r>
  <r>
    <x v="8"/>
    <x v="37"/>
    <s v="EK10"/>
    <x v="10"/>
    <x v="4"/>
    <x v="3"/>
    <s v="AAD_NONE"/>
    <s v="XX01000000"/>
    <s v="2"/>
    <s v="9K70-MU00-FRS"/>
    <n v="31916811"/>
    <n v="8522436"/>
    <n v="16721741"/>
    <n v="47085814"/>
    <s v=""/>
    <x v="3"/>
  </r>
  <r>
    <x v="8"/>
    <x v="37"/>
    <s v="EK10"/>
    <x v="10"/>
    <x v="4"/>
    <x v="3"/>
    <s v="AAD_NONE"/>
    <s v="XX01000000"/>
    <s v="2"/>
    <s v="9K70-RR20-04342"/>
    <n v="22975143"/>
    <n v="11438824"/>
    <m/>
    <m/>
    <s v=""/>
    <x v="3"/>
  </r>
  <r>
    <x v="8"/>
    <x v="37"/>
    <s v="EK10"/>
    <x v="10"/>
    <x v="4"/>
    <x v="3"/>
    <s v="AAD_NONE"/>
    <s v="JO05010200"/>
    <s v="2"/>
    <s v="9K50-RR20-03123KVKOH"/>
    <n v="185282"/>
    <m/>
    <m/>
    <m/>
    <s v=""/>
    <x v="3"/>
  </r>
  <r>
    <x v="8"/>
    <x v="37"/>
    <s v="EK10"/>
    <x v="10"/>
    <x v="5"/>
    <x v="3"/>
    <s v="AAD_NONE"/>
    <s v="JO05010200"/>
    <s v="3"/>
    <s v="S9KRR-RT20-04342"/>
    <n v="1500000"/>
    <n v="500000"/>
    <m/>
    <m/>
    <s v=""/>
    <x v="3"/>
  </r>
  <r>
    <x v="8"/>
    <x v="37"/>
    <s v="EK10"/>
    <x v="6"/>
    <x v="0"/>
    <x v="52"/>
    <s v="AAD_NONE"/>
    <s v="JO05010200"/>
    <s v="2"/>
    <s v="-"/>
    <m/>
    <m/>
    <m/>
    <n v="2200000"/>
    <s v=""/>
    <x v="50"/>
  </r>
  <r>
    <x v="8"/>
    <x v="37"/>
    <s v="EK10"/>
    <x v="6"/>
    <x v="0"/>
    <x v="65"/>
    <s v="AAD_NONE"/>
    <s v="JO05010200"/>
    <s v="7"/>
    <s v="-"/>
    <n v="19234"/>
    <n v="19234"/>
    <n v="19234"/>
    <n v="19234"/>
    <s v=""/>
    <x v="62"/>
  </r>
  <r>
    <x v="8"/>
    <x v="37"/>
    <s v="EK10"/>
    <x v="6"/>
    <x v="0"/>
    <x v="65"/>
    <s v="AAD_NONE"/>
    <s v="JO05010200"/>
    <s v="8"/>
    <s v="-"/>
    <n v="1514625"/>
    <n v="1302985"/>
    <n v="1940551"/>
    <n v="1940551"/>
    <s v=""/>
    <x v="62"/>
  </r>
  <r>
    <x v="8"/>
    <x v="37"/>
    <s v="EK10"/>
    <x v="6"/>
    <x v="0"/>
    <x v="65"/>
    <s v="AAD_NONE"/>
    <s v="JO05010200"/>
    <s v="9"/>
    <s v="-"/>
    <n v="83538"/>
    <n v="83538"/>
    <n v="83537"/>
    <n v="83537"/>
    <s v=""/>
    <x v="62"/>
  </r>
  <r>
    <x v="8"/>
    <x v="37"/>
    <s v="EK10"/>
    <x v="6"/>
    <x v="0"/>
    <x v="65"/>
    <s v="AAD_NONE"/>
    <s v="JO05010200"/>
    <s v="10"/>
    <s v="-"/>
    <n v="1076"/>
    <n v="1076"/>
    <n v="1076"/>
    <n v="1076"/>
    <s v=""/>
    <x v="62"/>
  </r>
  <r>
    <x v="8"/>
    <x v="37"/>
    <s v="EK10"/>
    <x v="6"/>
    <x v="0"/>
    <x v="65"/>
    <s v="AAD_NONE"/>
    <s v="JO05010200"/>
    <s v="11"/>
    <s v="-"/>
    <n v="1769787"/>
    <n v="1541427"/>
    <n v="2184362"/>
    <n v="2884362"/>
    <s v=""/>
    <x v="62"/>
  </r>
  <r>
    <x v="8"/>
    <x v="37"/>
    <s v="EK10"/>
    <x v="6"/>
    <x v="5"/>
    <x v="66"/>
    <s v="AAD_NONE"/>
    <s v="JO05010200"/>
    <s v="2"/>
    <s v="S9KRR-RT20-04342"/>
    <n v="1500000"/>
    <n v="500000"/>
    <m/>
    <m/>
    <s v=""/>
    <x v="63"/>
  </r>
  <r>
    <x v="8"/>
    <x v="37"/>
    <s v="EK10"/>
    <x v="24"/>
    <x v="0"/>
    <x v="3"/>
    <s v="AAD_NONE"/>
    <s v="JO05010200"/>
    <s v="2"/>
    <s v="-"/>
    <n v="70835517"/>
    <n v="73085930"/>
    <n v="76575081"/>
    <n v="77256695"/>
    <s v=""/>
    <x v="3"/>
  </r>
  <r>
    <x v="8"/>
    <x v="37"/>
    <s v="EK10"/>
    <x v="8"/>
    <x v="1"/>
    <x v="3"/>
    <s v="AAD_NONE"/>
    <s v="XX01000000"/>
    <s v="2"/>
    <s v="-"/>
    <n v="8827689"/>
    <n v="8738270"/>
    <n v="16632784"/>
    <n v="17571737"/>
    <s v=""/>
    <x v="3"/>
  </r>
  <r>
    <x v="8"/>
    <x v="37"/>
    <s v="EK10"/>
    <x v="8"/>
    <x v="1"/>
    <x v="3"/>
    <s v="AAD_NONE"/>
    <s v="JO05010200"/>
    <s v="2"/>
    <s v="-"/>
    <n v="8344160"/>
    <n v="7823241"/>
    <n v="8595916"/>
    <n v="11786323"/>
    <s v=""/>
    <x v="3"/>
  </r>
  <r>
    <x v="8"/>
    <x v="37"/>
    <s v="EK10"/>
    <x v="8"/>
    <x v="1"/>
    <x v="3"/>
    <s v="AAD_NONE"/>
    <s v="JO05010200"/>
    <s v="2"/>
    <s v="9K50-RR20-03123KVKOH"/>
    <n v="1189"/>
    <m/>
    <m/>
    <m/>
    <s v=""/>
    <x v="3"/>
  </r>
  <r>
    <x v="8"/>
    <x v="37"/>
    <s v="EK10"/>
    <x v="8"/>
    <x v="1"/>
    <x v="60"/>
    <s v="AAD_NONE"/>
    <s v="XX01000000"/>
    <s v="2"/>
    <s v="-"/>
    <n v="29627475"/>
    <n v="67835339"/>
    <n v="67750378"/>
    <n v="112793376"/>
    <s v=""/>
    <x v="45"/>
  </r>
  <r>
    <x v="8"/>
    <x v="37"/>
    <s v="EK10"/>
    <x v="8"/>
    <x v="1"/>
    <x v="60"/>
    <s v="AAD_NONE"/>
    <s v="XX01000000"/>
    <s v="2"/>
    <s v="9K70-MU00-EPF"/>
    <n v="15352862"/>
    <n v="1170520"/>
    <n v="1170520"/>
    <m/>
    <s v=""/>
    <x v="45"/>
  </r>
  <r>
    <x v="8"/>
    <x v="37"/>
    <s v="EK10"/>
    <x v="8"/>
    <x v="1"/>
    <x v="60"/>
    <s v="AAD_NONE"/>
    <s v="XX01000000"/>
    <s v="2"/>
    <s v="9K70-MU00-DKVES"/>
    <n v="1260000"/>
    <m/>
    <m/>
    <m/>
    <s v=""/>
    <x v="45"/>
  </r>
  <r>
    <x v="8"/>
    <x v="37"/>
    <s v="EK10"/>
    <x v="8"/>
    <x v="1"/>
    <x v="60"/>
    <s v="AAD_NONE"/>
    <s v="XX01000000"/>
    <s v="2"/>
    <s v="9K70-MU00-DKVARU"/>
    <n v="2205000"/>
    <m/>
    <m/>
    <m/>
    <s v=""/>
    <x v="45"/>
  </r>
  <r>
    <x v="8"/>
    <x v="37"/>
    <s v="EK10"/>
    <x v="8"/>
    <x v="1"/>
    <x v="61"/>
    <s v="AAD_NONE"/>
    <s v="XX01000000"/>
    <s v="2"/>
    <s v="-"/>
    <n v="364758"/>
    <n v="744040"/>
    <n v="750200"/>
    <m/>
    <s v=""/>
    <x v="58"/>
  </r>
  <r>
    <x v="8"/>
    <x v="37"/>
    <s v="EK10"/>
    <x v="8"/>
    <x v="0"/>
    <x v="3"/>
    <s v="AAD_NONE"/>
    <s v="XX01000000"/>
    <s v="2"/>
    <s v="-"/>
    <n v="267096"/>
    <n v="288742"/>
    <n v="271677"/>
    <n v="359356"/>
    <s v=""/>
    <x v="3"/>
  </r>
  <r>
    <x v="8"/>
    <x v="37"/>
    <s v="EK10"/>
    <x v="8"/>
    <x v="7"/>
    <x v="60"/>
    <s v="AAD_NONE"/>
    <s v="XX01000000"/>
    <s v="2"/>
    <s v="-"/>
    <n v="3606557"/>
    <m/>
    <m/>
    <m/>
    <s v=""/>
    <x v="45"/>
  </r>
  <r>
    <x v="8"/>
    <x v="37"/>
    <s v="EK10"/>
    <x v="8"/>
    <x v="3"/>
    <x v="3"/>
    <s v="AAD_NONE"/>
    <s v="JO05010200"/>
    <s v="2"/>
    <s v="-"/>
    <n v="2572"/>
    <n v="2572"/>
    <n v="2572"/>
    <n v="2572"/>
    <s v=""/>
    <x v="3"/>
  </r>
  <r>
    <x v="8"/>
    <x v="37"/>
    <s v="EK10"/>
    <x v="12"/>
    <x v="3"/>
    <x v="3"/>
    <s v="AAD_NONE"/>
    <s v="JO05010200"/>
    <s v="2"/>
    <s v="-"/>
    <n v="95000"/>
    <n v="95000"/>
    <n v="95000"/>
    <n v="95000"/>
    <s v=""/>
    <x v="3"/>
  </r>
  <r>
    <x v="8"/>
    <x v="37"/>
    <s v="EK10"/>
    <x v="18"/>
    <x v="1"/>
    <x v="3"/>
    <s v="AAD_NONE"/>
    <s v="XX01000000"/>
    <s v="2"/>
    <s v="-"/>
    <n v="142900"/>
    <n v="142900"/>
    <n v="142900"/>
    <n v="142900"/>
    <s v=""/>
    <x v="3"/>
  </r>
  <r>
    <x v="8"/>
    <x v="37"/>
    <s v="EK10"/>
    <x v="18"/>
    <x v="1"/>
    <x v="3"/>
    <s v="AAD_NONE"/>
    <s v="JO05010200"/>
    <s v="2"/>
    <s v="-"/>
    <n v="3366254"/>
    <n v="3366254"/>
    <n v="3366254"/>
    <n v="3366254"/>
    <s v=""/>
    <x v="3"/>
  </r>
  <r>
    <x v="8"/>
    <x v="37"/>
    <s v="EK10"/>
    <x v="25"/>
    <x v="1"/>
    <x v="3"/>
    <s v="AAD_NONE"/>
    <s v="XX01000000"/>
    <s v="2"/>
    <s v="-"/>
    <n v="46000"/>
    <n v="46000"/>
    <n v="46000"/>
    <n v="46000"/>
    <s v=""/>
    <x v="3"/>
  </r>
  <r>
    <x v="8"/>
    <x v="37"/>
    <s v="EK10"/>
    <x v="25"/>
    <x v="1"/>
    <x v="3"/>
    <s v="AAD_NONE"/>
    <s v="JO05010200"/>
    <s v="2"/>
    <s v="-"/>
    <n v="41000"/>
    <n v="41000"/>
    <n v="41000"/>
    <n v="41000"/>
    <s v=""/>
    <x v="3"/>
  </r>
  <r>
    <x v="8"/>
    <x v="37"/>
    <s v="EK10"/>
    <x v="25"/>
    <x v="7"/>
    <x v="3"/>
    <s v="AAD_NONE"/>
    <s v="XX01000000"/>
    <s v="2"/>
    <s v="-"/>
    <n v="20000000"/>
    <m/>
    <m/>
    <m/>
    <s v=""/>
    <x v="3"/>
  </r>
  <r>
    <x v="8"/>
    <x v="37"/>
    <s v="EK10"/>
    <x v="21"/>
    <x v="1"/>
    <x v="3"/>
    <s v="AAD_NONE"/>
    <s v="JO05010200"/>
    <s v="2"/>
    <s v="-"/>
    <n v="195000"/>
    <n v="185000"/>
    <n v="185000"/>
    <n v="185000"/>
    <s v=""/>
    <x v="3"/>
  </r>
  <r>
    <x v="8"/>
    <x v="37"/>
    <s v="EK10"/>
    <x v="19"/>
    <x v="1"/>
    <x v="3"/>
    <s v="AAD_NONE"/>
    <s v="JO05010200"/>
    <s v="2"/>
    <s v="-"/>
    <n v="40000"/>
    <n v="40000"/>
    <n v="40000"/>
    <n v="40000"/>
    <s v=""/>
    <x v="3"/>
  </r>
  <r>
    <x v="9"/>
    <x v="38"/>
    <s v="EL10"/>
    <x v="0"/>
    <x v="0"/>
    <x v="0"/>
    <s v="AAD_NONE"/>
    <s v="XX01000000"/>
    <s v="1"/>
    <s v="9L10-MU21-LIFE-HOME"/>
    <n v="3209"/>
    <m/>
    <m/>
    <m/>
    <s v=""/>
    <x v="0"/>
  </r>
  <r>
    <x v="9"/>
    <x v="38"/>
    <s v="EL10"/>
    <x v="0"/>
    <x v="4"/>
    <x v="0"/>
    <s v="AAD_NONE"/>
    <s v="XX01000000"/>
    <s v="1"/>
    <s v="9L10-MU21-LIFE-HOME"/>
    <n v="60969"/>
    <m/>
    <m/>
    <m/>
    <s v=""/>
    <x v="0"/>
  </r>
  <r>
    <x v="9"/>
    <x v="38"/>
    <s v="EL10"/>
    <x v="0"/>
    <x v="4"/>
    <x v="0"/>
    <s v="AAD_NONE"/>
    <s v="XX01000000"/>
    <s v="1"/>
    <s v="9L10-RR20-01122-EEH"/>
    <n v="150000"/>
    <m/>
    <m/>
    <m/>
    <s v=""/>
    <x v="0"/>
  </r>
  <r>
    <x v="9"/>
    <x v="38"/>
    <s v="EL10"/>
    <x v="0"/>
    <x v="4"/>
    <x v="67"/>
    <s v="AAD_NONE"/>
    <s v="XX01000000"/>
    <s v="1"/>
    <s v="9L10-MU14-RB-CEF9"/>
    <n v="659195"/>
    <n v="72836"/>
    <m/>
    <m/>
    <s v=""/>
    <x v="64"/>
  </r>
  <r>
    <x v="9"/>
    <x v="38"/>
    <s v="EL10"/>
    <x v="0"/>
    <x v="7"/>
    <x v="27"/>
    <s v="AAD_NONE"/>
    <s v="XX01000000"/>
    <s v="1"/>
    <s v="9L10-MU14-RB-CEF9"/>
    <n v="164799"/>
    <n v="18209"/>
    <m/>
    <m/>
    <s v=""/>
    <x v="26"/>
  </r>
  <r>
    <x v="9"/>
    <x v="38"/>
    <s v="EL10"/>
    <x v="1"/>
    <x v="1"/>
    <x v="3"/>
    <s v="AAD_NONE"/>
    <s v="XX01000000"/>
    <s v="1"/>
    <s v="-"/>
    <n v="825007"/>
    <n v="595879"/>
    <m/>
    <m/>
    <s v=""/>
    <x v="3"/>
  </r>
  <r>
    <x v="9"/>
    <x v="38"/>
    <s v="EL10"/>
    <x v="1"/>
    <x v="1"/>
    <x v="0"/>
    <s v="AAD_NONE"/>
    <s v="XX01000000"/>
    <s v="1"/>
    <s v="9L10-MU21-LIFE-HOME"/>
    <n v="706"/>
    <m/>
    <m/>
    <m/>
    <s v=""/>
    <x v="0"/>
  </r>
  <r>
    <x v="9"/>
    <x v="38"/>
    <s v="EL10"/>
    <x v="1"/>
    <x v="4"/>
    <x v="0"/>
    <s v="AAD_NONE"/>
    <s v="XX01000000"/>
    <s v="1"/>
    <s v="9L10-MU21-LIFE-HOME"/>
    <n v="13413"/>
    <m/>
    <m/>
    <m/>
    <s v=""/>
    <x v="0"/>
  </r>
  <r>
    <x v="9"/>
    <x v="38"/>
    <s v="EL10"/>
    <x v="1"/>
    <x v="7"/>
    <x v="27"/>
    <s v="AAD_NONE"/>
    <s v="XX01000000"/>
    <s v="1"/>
    <s v="9L10-MU14-RB-CEF9"/>
    <n v="57000"/>
    <n v="6000"/>
    <m/>
    <m/>
    <s v=""/>
    <x v="26"/>
  </r>
  <r>
    <x v="9"/>
    <x v="38"/>
    <s v="EL10"/>
    <x v="26"/>
    <x v="0"/>
    <x v="3"/>
    <s v="AAD_NONE"/>
    <s v="XX01000000"/>
    <s v="1"/>
    <s v="-"/>
    <n v="-4000000"/>
    <n v="-4000000"/>
    <n v="-4000000"/>
    <n v="-4000000"/>
    <s v=""/>
    <x v="3"/>
  </r>
  <r>
    <x v="9"/>
    <x v="38"/>
    <s v="EL10"/>
    <x v="27"/>
    <x v="0"/>
    <x v="68"/>
    <s v="AAD_NONE"/>
    <s v="XX01000000"/>
    <s v="1"/>
    <s v="-"/>
    <n v="-800000"/>
    <n v="-800000"/>
    <n v="-800000"/>
    <n v="-800000"/>
    <s v=""/>
    <x v="65"/>
  </r>
  <r>
    <x v="9"/>
    <x v="38"/>
    <s v="EL10"/>
    <x v="2"/>
    <x v="0"/>
    <x v="3"/>
    <s v="AAD_NONE"/>
    <s v="KLRK010100"/>
    <s v="1"/>
    <s v="-"/>
    <n v="77"/>
    <n v="77"/>
    <n v="77"/>
    <n v="77"/>
    <s v=""/>
    <x v="3"/>
  </r>
  <r>
    <x v="9"/>
    <x v="38"/>
    <s v="EL10"/>
    <x v="2"/>
    <x v="0"/>
    <x v="3"/>
    <s v="AAD_NONE"/>
    <s v="KLRK010300"/>
    <s v="1"/>
    <s v="-"/>
    <n v="231"/>
    <n v="231"/>
    <n v="231"/>
    <n v="231"/>
    <s v=""/>
    <x v="3"/>
  </r>
  <r>
    <x v="9"/>
    <x v="38"/>
    <s v="EL10"/>
    <x v="2"/>
    <x v="0"/>
    <x v="3"/>
    <s v="AAD_NONE"/>
    <s v="KLEK010100"/>
    <s v="1"/>
    <s v="-"/>
    <n v="5154"/>
    <n v="5154"/>
    <n v="5154"/>
    <n v="5154"/>
    <s v=""/>
    <x v="3"/>
  </r>
  <r>
    <x v="9"/>
    <x v="38"/>
    <s v="EL10"/>
    <x v="2"/>
    <x v="0"/>
    <x v="3"/>
    <s v="AAD_NONE"/>
    <s v="KLEK010200"/>
    <s v="1"/>
    <s v="-"/>
    <n v="231"/>
    <n v="231"/>
    <n v="231"/>
    <n v="231"/>
    <s v=""/>
    <x v="3"/>
  </r>
  <r>
    <x v="9"/>
    <x v="38"/>
    <s v="EL10"/>
    <x v="2"/>
    <x v="0"/>
    <x v="3"/>
    <s v="AAD_NONE"/>
    <s v="KLEK020100"/>
    <s v="1"/>
    <s v="-"/>
    <n v="308"/>
    <n v="308"/>
    <n v="308"/>
    <n v="308"/>
    <s v=""/>
    <x v="3"/>
  </r>
  <r>
    <x v="9"/>
    <x v="38"/>
    <s v="EL10"/>
    <x v="2"/>
    <x v="0"/>
    <x v="3"/>
    <s v="AAD_NONE"/>
    <s v="KLEK020200"/>
    <s v="1"/>
    <s v="-"/>
    <n v="77"/>
    <n v="77"/>
    <n v="77"/>
    <n v="77"/>
    <s v=""/>
    <x v="3"/>
  </r>
  <r>
    <x v="9"/>
    <x v="38"/>
    <s v="EL10"/>
    <x v="2"/>
    <x v="0"/>
    <x v="3"/>
    <s v="AAD_NONE"/>
    <s v="KLEM010100"/>
    <s v="1"/>
    <s v="-"/>
    <n v="385"/>
    <n v="385"/>
    <n v="385"/>
    <n v="385"/>
    <s v=""/>
    <x v="3"/>
  </r>
  <r>
    <x v="9"/>
    <x v="38"/>
    <s v="EL10"/>
    <x v="2"/>
    <x v="0"/>
    <x v="3"/>
    <s v="AAD_NONE"/>
    <s v="KLEM010200"/>
    <s v="1"/>
    <s v="-"/>
    <n v="308"/>
    <n v="308"/>
    <n v="308"/>
    <n v="308"/>
    <s v=""/>
    <x v="3"/>
  </r>
  <r>
    <x v="9"/>
    <x v="38"/>
    <s v="EL10"/>
    <x v="2"/>
    <x v="0"/>
    <x v="3"/>
    <s v="AAD_NONE"/>
    <s v="KLEM020100"/>
    <s v="1"/>
    <s v="-"/>
    <n v="692"/>
    <n v="692"/>
    <n v="692"/>
    <n v="692"/>
    <s v=""/>
    <x v="3"/>
  </r>
  <r>
    <x v="9"/>
    <x v="38"/>
    <s v="EL10"/>
    <x v="2"/>
    <x v="0"/>
    <x v="3"/>
    <s v="AAD_NONE"/>
    <s v="KLEM030100"/>
    <s v="1"/>
    <s v="-"/>
    <n v="77"/>
    <n v="77"/>
    <n v="77"/>
    <n v="77"/>
    <s v=""/>
    <x v="3"/>
  </r>
  <r>
    <x v="9"/>
    <x v="38"/>
    <s v="EL10"/>
    <x v="2"/>
    <x v="0"/>
    <x v="3"/>
    <s v="AAD_NONE"/>
    <s v="KLEM040100"/>
    <s v="1"/>
    <s v="-"/>
    <n v="231"/>
    <n v="231"/>
    <n v="231"/>
    <n v="231"/>
    <s v=""/>
    <x v="3"/>
  </r>
  <r>
    <x v="9"/>
    <x v="38"/>
    <s v="EL10"/>
    <x v="2"/>
    <x v="0"/>
    <x v="3"/>
    <s v="AAD_NONE"/>
    <s v="ELER010100"/>
    <s v="1"/>
    <s v="-"/>
    <n v="231"/>
    <n v="231"/>
    <n v="231"/>
    <n v="231"/>
    <s v=""/>
    <x v="3"/>
  </r>
  <r>
    <x v="9"/>
    <x v="38"/>
    <s v="EL10"/>
    <x v="2"/>
    <x v="0"/>
    <x v="3"/>
    <s v="AAD_NONE"/>
    <s v="ELER010200"/>
    <s v="1"/>
    <s v="-"/>
    <n v="385"/>
    <n v="385"/>
    <n v="385"/>
    <n v="385"/>
    <s v=""/>
    <x v="3"/>
  </r>
  <r>
    <x v="9"/>
    <x v="38"/>
    <s v="EL10"/>
    <x v="2"/>
    <x v="0"/>
    <x v="3"/>
    <s v="AAD_NONE"/>
    <s v="ELER020100"/>
    <s v="1"/>
    <s v="-"/>
    <n v="154"/>
    <n v="154"/>
    <n v="154"/>
    <n v="154"/>
    <s v=""/>
    <x v="3"/>
  </r>
  <r>
    <x v="9"/>
    <x v="38"/>
    <s v="EL10"/>
    <x v="2"/>
    <x v="0"/>
    <x v="3"/>
    <s v="AAD_NONE"/>
    <s v="ELER030100"/>
    <s v="1"/>
    <s v="-"/>
    <n v="308"/>
    <n v="308"/>
    <n v="308"/>
    <n v="308"/>
    <s v=""/>
    <x v="3"/>
  </r>
  <r>
    <x v="9"/>
    <x v="38"/>
    <s v="EL10"/>
    <x v="2"/>
    <x v="0"/>
    <x v="3"/>
    <s v="AAD_NONE"/>
    <s v="ELER030200"/>
    <s v="1"/>
    <s v="-"/>
    <n v="154"/>
    <n v="154"/>
    <n v="154"/>
    <n v="154"/>
    <s v=""/>
    <x v="3"/>
  </r>
  <r>
    <x v="9"/>
    <x v="38"/>
    <s v="EL10"/>
    <x v="2"/>
    <x v="0"/>
    <x v="3"/>
    <s v="AAD_NONE"/>
    <s v="ELTL010100"/>
    <s v="1"/>
    <s v="-"/>
    <n v="77"/>
    <n v="77"/>
    <n v="77"/>
    <n v="77"/>
    <s v=""/>
    <x v="3"/>
  </r>
  <r>
    <x v="9"/>
    <x v="38"/>
    <s v="EL10"/>
    <x v="2"/>
    <x v="0"/>
    <x v="3"/>
    <s v="AAD_NONE"/>
    <s v="ELTL010200"/>
    <s v="1"/>
    <s v="-"/>
    <n v="77"/>
    <n v="77"/>
    <n v="77"/>
    <n v="77"/>
    <s v=""/>
    <x v="3"/>
  </r>
  <r>
    <x v="9"/>
    <x v="38"/>
    <s v="EL10"/>
    <x v="2"/>
    <x v="0"/>
    <x v="3"/>
    <s v="AAD_NONE"/>
    <s v="ELTL010300"/>
    <s v="1"/>
    <s v="-"/>
    <n v="77"/>
    <n v="77"/>
    <n v="77"/>
    <n v="77"/>
    <s v=""/>
    <x v="3"/>
  </r>
  <r>
    <x v="9"/>
    <x v="38"/>
    <s v="EL10"/>
    <x v="2"/>
    <x v="0"/>
    <x v="3"/>
    <s v="AAD_NONE"/>
    <s v="ELTL010400"/>
    <s v="1"/>
    <s v="-"/>
    <n v="231"/>
    <n v="231"/>
    <n v="231"/>
    <n v="231"/>
    <s v=""/>
    <x v="3"/>
  </r>
  <r>
    <x v="9"/>
    <x v="38"/>
    <s v="EL10"/>
    <x v="2"/>
    <x v="0"/>
    <x v="3"/>
    <s v="AAD_NONE"/>
    <s v="ELMV010100"/>
    <s v="1"/>
    <s v="-"/>
    <n v="231"/>
    <n v="231"/>
    <n v="231"/>
    <n v="231"/>
    <s v=""/>
    <x v="3"/>
  </r>
  <r>
    <x v="9"/>
    <x v="38"/>
    <s v="EL10"/>
    <x v="2"/>
    <x v="0"/>
    <x v="3"/>
    <s v="AAD_NONE"/>
    <s v="ELMV010200"/>
    <s v="1"/>
    <s v="-"/>
    <n v="231"/>
    <n v="231"/>
    <n v="231"/>
    <n v="231"/>
    <s v=""/>
    <x v="3"/>
  </r>
  <r>
    <x v="9"/>
    <x v="38"/>
    <s v="EL10"/>
    <x v="2"/>
    <x v="0"/>
    <x v="3"/>
    <s v="AAD_NONE"/>
    <s v="ELMV020100"/>
    <s v="1"/>
    <s v="-"/>
    <n v="77"/>
    <n v="77"/>
    <n v="77"/>
    <n v="77"/>
    <s v=""/>
    <x v="3"/>
  </r>
  <r>
    <x v="9"/>
    <x v="38"/>
    <s v="EL10"/>
    <x v="3"/>
    <x v="0"/>
    <x v="3"/>
    <s v="AAD_NONE"/>
    <s v="KLRK010100"/>
    <s v="1"/>
    <s v="-"/>
    <n v="593360"/>
    <n v="593753"/>
    <n v="594080"/>
    <n v="594080"/>
    <s v=""/>
    <x v="3"/>
  </r>
  <r>
    <x v="9"/>
    <x v="38"/>
    <s v="EL10"/>
    <x v="3"/>
    <x v="0"/>
    <x v="3"/>
    <s v="AAD_NONE"/>
    <s v="KLRK010300"/>
    <s v="1"/>
    <s v="-"/>
    <n v="1135369"/>
    <n v="1136127"/>
    <n v="1136756"/>
    <n v="1136756"/>
    <s v=""/>
    <x v="3"/>
  </r>
  <r>
    <x v="9"/>
    <x v="38"/>
    <s v="EL10"/>
    <x v="3"/>
    <x v="0"/>
    <x v="3"/>
    <s v="AAD_NONE"/>
    <s v="KLEK010100"/>
    <s v="1"/>
    <s v="-"/>
    <n v="834784"/>
    <n v="835339"/>
    <n v="835799"/>
    <n v="835799"/>
    <s v=""/>
    <x v="3"/>
  </r>
  <r>
    <x v="9"/>
    <x v="38"/>
    <s v="EL10"/>
    <x v="3"/>
    <x v="0"/>
    <x v="3"/>
    <s v="AAD_NONE"/>
    <s v="KLEK010200"/>
    <s v="1"/>
    <s v="-"/>
    <n v="688939"/>
    <n v="641364"/>
    <n v="641717"/>
    <n v="641717"/>
    <s v=""/>
    <x v="3"/>
  </r>
  <r>
    <x v="9"/>
    <x v="38"/>
    <s v="EL10"/>
    <x v="3"/>
    <x v="0"/>
    <x v="3"/>
    <s v="AAD_NONE"/>
    <s v="KLEK020100"/>
    <s v="1"/>
    <s v="-"/>
    <n v="626006"/>
    <n v="626423"/>
    <n v="626769"/>
    <n v="626769"/>
    <s v=""/>
    <x v="3"/>
  </r>
  <r>
    <x v="9"/>
    <x v="38"/>
    <s v="EL10"/>
    <x v="3"/>
    <x v="0"/>
    <x v="3"/>
    <s v="AAD_NONE"/>
    <s v="KLEK020200"/>
    <s v="1"/>
    <s v="-"/>
    <n v="157378"/>
    <n v="157482"/>
    <n v="157569"/>
    <n v="157569"/>
    <s v=""/>
    <x v="3"/>
  </r>
  <r>
    <x v="9"/>
    <x v="38"/>
    <s v="EL10"/>
    <x v="3"/>
    <x v="0"/>
    <x v="3"/>
    <s v="AAD_NONE"/>
    <s v="KLEM010100"/>
    <s v="1"/>
    <s v="-"/>
    <n v="434722"/>
    <n v="435013"/>
    <n v="435254"/>
    <n v="435254"/>
    <s v=""/>
    <x v="3"/>
  </r>
  <r>
    <x v="9"/>
    <x v="38"/>
    <s v="EL10"/>
    <x v="3"/>
    <x v="0"/>
    <x v="3"/>
    <s v="AAD_NONE"/>
    <s v="KLEM010200"/>
    <s v="1"/>
    <s v="-"/>
    <n v="347778"/>
    <n v="348010"/>
    <n v="348203"/>
    <n v="348203"/>
    <s v=""/>
    <x v="3"/>
  </r>
  <r>
    <x v="9"/>
    <x v="38"/>
    <s v="EL10"/>
    <x v="3"/>
    <x v="0"/>
    <x v="3"/>
    <s v="AAD_NONE"/>
    <s v="KLEM020100"/>
    <s v="1"/>
    <s v="-"/>
    <n v="782500"/>
    <n v="783023"/>
    <n v="783457"/>
    <n v="783457"/>
    <s v=""/>
    <x v="3"/>
  </r>
  <r>
    <x v="9"/>
    <x v="38"/>
    <s v="EL10"/>
    <x v="3"/>
    <x v="0"/>
    <x v="3"/>
    <s v="AAD_NONE"/>
    <s v="KLEM030100"/>
    <s v="1"/>
    <s v="-"/>
    <n v="228661"/>
    <n v="228813"/>
    <n v="228939"/>
    <n v="228939"/>
    <s v=""/>
    <x v="3"/>
  </r>
  <r>
    <x v="9"/>
    <x v="38"/>
    <s v="EL10"/>
    <x v="3"/>
    <x v="0"/>
    <x v="3"/>
    <s v="AAD_NONE"/>
    <s v="KLEM040100"/>
    <s v="1"/>
    <s v="-"/>
    <n v="343323"/>
    <n v="343550"/>
    <n v="343737"/>
    <n v="343737"/>
    <s v=""/>
    <x v="3"/>
  </r>
  <r>
    <x v="9"/>
    <x v="38"/>
    <s v="EL10"/>
    <x v="3"/>
    <x v="0"/>
    <x v="3"/>
    <s v="AAD_NONE"/>
    <s v="ELER010100"/>
    <s v="1"/>
    <s v="-"/>
    <n v="377203"/>
    <n v="377455"/>
    <n v="377664"/>
    <n v="377664"/>
    <s v=""/>
    <x v="3"/>
  </r>
  <r>
    <x v="9"/>
    <x v="38"/>
    <s v="EL10"/>
    <x v="3"/>
    <x v="0"/>
    <x v="3"/>
    <s v="AAD_NONE"/>
    <s v="ELER010100"/>
    <s v="1"/>
    <s v="9L10-MU14-LIFE20"/>
    <n v="59330"/>
    <n v="59330"/>
    <n v="59330"/>
    <n v="59330"/>
    <s v=""/>
    <x v="3"/>
  </r>
  <r>
    <x v="9"/>
    <x v="38"/>
    <s v="EL10"/>
    <x v="3"/>
    <x v="0"/>
    <x v="3"/>
    <s v="AAD_NONE"/>
    <s v="ELER010200"/>
    <s v="1"/>
    <s v="-"/>
    <n v="628671"/>
    <n v="629091"/>
    <n v="629440"/>
    <n v="629440"/>
    <s v=""/>
    <x v="3"/>
  </r>
  <r>
    <x v="9"/>
    <x v="38"/>
    <s v="EL10"/>
    <x v="3"/>
    <x v="0"/>
    <x v="3"/>
    <s v="AAD_NONE"/>
    <s v="ELER010200"/>
    <s v="1"/>
    <s v="9L10-MU14-LIFE20"/>
    <n v="19517"/>
    <n v="19517"/>
    <n v="19517"/>
    <n v="19517"/>
    <s v=""/>
    <x v="3"/>
  </r>
  <r>
    <x v="9"/>
    <x v="38"/>
    <s v="EL10"/>
    <x v="3"/>
    <x v="0"/>
    <x v="3"/>
    <s v="AAD_NONE"/>
    <s v="ELER020100"/>
    <s v="1"/>
    <s v="-"/>
    <n v="251468"/>
    <n v="251637"/>
    <n v="251776"/>
    <n v="251776"/>
    <s v=""/>
    <x v="3"/>
  </r>
  <r>
    <x v="9"/>
    <x v="38"/>
    <s v="EL10"/>
    <x v="3"/>
    <x v="0"/>
    <x v="3"/>
    <s v="AAD_NONE"/>
    <s v="ELER020100"/>
    <s v="1"/>
    <s v="9L10-MU14-LIFE20"/>
    <n v="21238"/>
    <n v="21238"/>
    <n v="21238"/>
    <n v="21238"/>
    <s v=""/>
    <x v="3"/>
  </r>
  <r>
    <x v="9"/>
    <x v="38"/>
    <s v="EL10"/>
    <x v="3"/>
    <x v="0"/>
    <x v="3"/>
    <s v="AAD_NONE"/>
    <s v="ELER030100"/>
    <s v="1"/>
    <s v="-"/>
    <n v="651055"/>
    <n v="581439"/>
    <n v="581757"/>
    <n v="581757"/>
    <s v=""/>
    <x v="3"/>
  </r>
  <r>
    <x v="9"/>
    <x v="38"/>
    <s v="EL10"/>
    <x v="3"/>
    <x v="0"/>
    <x v="3"/>
    <s v="AAD_NONE"/>
    <s v="ELER030200"/>
    <s v="1"/>
    <s v="-"/>
    <n v="287170"/>
    <n v="287362"/>
    <n v="287522"/>
    <n v="287522"/>
    <s v=""/>
    <x v="3"/>
  </r>
  <r>
    <x v="9"/>
    <x v="38"/>
    <s v="EL10"/>
    <x v="3"/>
    <x v="0"/>
    <x v="3"/>
    <s v="AAD_NONE"/>
    <s v="ELER030200"/>
    <s v="1"/>
    <s v="9L10-MU21-LIFE-HOME"/>
    <n v="2884"/>
    <n v="702"/>
    <m/>
    <m/>
    <s v=""/>
    <x v="3"/>
  </r>
  <r>
    <x v="9"/>
    <x v="38"/>
    <s v="EL10"/>
    <x v="3"/>
    <x v="0"/>
    <x v="3"/>
    <s v="AAD_NONE"/>
    <s v="ELTL010100"/>
    <s v="1"/>
    <s v="-"/>
    <n v="377301"/>
    <n v="377553"/>
    <n v="377762"/>
    <n v="377762"/>
    <s v=""/>
    <x v="3"/>
  </r>
  <r>
    <x v="9"/>
    <x v="38"/>
    <s v="EL10"/>
    <x v="3"/>
    <x v="0"/>
    <x v="3"/>
    <s v="AAD_NONE"/>
    <s v="ELTL010200"/>
    <s v="1"/>
    <s v="-"/>
    <n v="266195"/>
    <n v="266373"/>
    <n v="266521"/>
    <n v="266521"/>
    <s v=""/>
    <x v="3"/>
  </r>
  <r>
    <x v="9"/>
    <x v="38"/>
    <s v="EL10"/>
    <x v="3"/>
    <x v="0"/>
    <x v="3"/>
    <s v="AAD_NONE"/>
    <s v="ELTL010300"/>
    <s v="1"/>
    <s v="-"/>
    <n v="377301"/>
    <n v="377553"/>
    <n v="377762"/>
    <n v="377762"/>
    <s v=""/>
    <x v="3"/>
  </r>
  <r>
    <x v="9"/>
    <x v="38"/>
    <s v="EL10"/>
    <x v="3"/>
    <x v="0"/>
    <x v="3"/>
    <s v="AAD_NONE"/>
    <s v="ELTL010400"/>
    <s v="1"/>
    <s v="-"/>
    <n v="303166"/>
    <n v="294855"/>
    <n v="284513"/>
    <n v="284513"/>
    <s v=""/>
    <x v="3"/>
  </r>
  <r>
    <x v="9"/>
    <x v="38"/>
    <s v="EL10"/>
    <x v="3"/>
    <x v="0"/>
    <x v="3"/>
    <s v="AAD_NONE"/>
    <s v="ELMV010100"/>
    <s v="1"/>
    <s v="-"/>
    <n v="695344"/>
    <n v="695806"/>
    <n v="696189"/>
    <n v="696189"/>
    <s v=""/>
    <x v="3"/>
  </r>
  <r>
    <x v="9"/>
    <x v="38"/>
    <s v="EL10"/>
    <x v="3"/>
    <x v="0"/>
    <x v="3"/>
    <s v="AAD_NONE"/>
    <s v="ELMV010200"/>
    <s v="1"/>
    <s v="-"/>
    <n v="734601"/>
    <n v="675048"/>
    <n v="675418"/>
    <n v="675418"/>
    <s v=""/>
    <x v="3"/>
  </r>
  <r>
    <x v="9"/>
    <x v="38"/>
    <s v="EL10"/>
    <x v="3"/>
    <x v="0"/>
    <x v="3"/>
    <s v="AAD_NONE"/>
    <s v="ELMV010200"/>
    <s v="1"/>
    <s v="9L10-LIFE-IPCLEANEST"/>
    <n v="87031"/>
    <n v="92079"/>
    <n v="94074"/>
    <n v="97422"/>
    <s v=""/>
    <x v="3"/>
  </r>
  <r>
    <x v="9"/>
    <x v="38"/>
    <s v="EL10"/>
    <x v="3"/>
    <x v="0"/>
    <x v="3"/>
    <s v="AAD_NONE"/>
    <s v="ELMV020100"/>
    <s v="1"/>
    <s v="-"/>
    <n v="230271"/>
    <n v="230425"/>
    <n v="230552"/>
    <n v="230552"/>
    <s v=""/>
    <x v="3"/>
  </r>
  <r>
    <x v="9"/>
    <x v="38"/>
    <s v="EL10"/>
    <x v="3"/>
    <x v="0"/>
    <x v="24"/>
    <s v="AAD_NONE"/>
    <s v="KLRK010100"/>
    <s v="1"/>
    <s v="-"/>
    <n v="8310"/>
    <n v="8684"/>
    <m/>
    <m/>
    <s v=""/>
    <x v="23"/>
  </r>
  <r>
    <x v="9"/>
    <x v="38"/>
    <s v="EL10"/>
    <x v="3"/>
    <x v="0"/>
    <x v="24"/>
    <s v="AAD_NONE"/>
    <s v="KLRK010300"/>
    <s v="1"/>
    <s v="-"/>
    <n v="15993"/>
    <n v="16713"/>
    <m/>
    <m/>
    <s v=""/>
    <x v="23"/>
  </r>
  <r>
    <x v="9"/>
    <x v="38"/>
    <s v="EL10"/>
    <x v="3"/>
    <x v="0"/>
    <x v="24"/>
    <s v="AAD_NONE"/>
    <s v="KLEK010100"/>
    <s v="1"/>
    <s v="-"/>
    <n v="11711"/>
    <n v="12238"/>
    <m/>
    <m/>
    <s v=""/>
    <x v="23"/>
  </r>
  <r>
    <x v="9"/>
    <x v="38"/>
    <s v="EL10"/>
    <x v="3"/>
    <x v="0"/>
    <x v="24"/>
    <s v="AAD_NONE"/>
    <s v="KLEK010200"/>
    <s v="1"/>
    <s v="-"/>
    <n v="8974"/>
    <n v="9378"/>
    <m/>
    <m/>
    <s v=""/>
    <x v="23"/>
  </r>
  <r>
    <x v="9"/>
    <x v="38"/>
    <s v="EL10"/>
    <x v="3"/>
    <x v="0"/>
    <x v="24"/>
    <s v="AAD_NONE"/>
    <s v="KLEK020100"/>
    <s v="1"/>
    <s v="-"/>
    <n v="8796"/>
    <n v="9192"/>
    <m/>
    <m/>
    <s v=""/>
    <x v="23"/>
  </r>
  <r>
    <x v="9"/>
    <x v="38"/>
    <s v="EL10"/>
    <x v="3"/>
    <x v="0"/>
    <x v="24"/>
    <s v="AAD_NONE"/>
    <s v="KLEK020200"/>
    <s v="1"/>
    <s v="-"/>
    <n v="2199"/>
    <n v="2298"/>
    <m/>
    <m/>
    <s v=""/>
    <x v="23"/>
  </r>
  <r>
    <x v="9"/>
    <x v="38"/>
    <s v="EL10"/>
    <x v="3"/>
    <x v="0"/>
    <x v="24"/>
    <s v="AAD_NONE"/>
    <s v="KLEM010100"/>
    <s v="1"/>
    <s v="-"/>
    <n v="6135"/>
    <n v="6411"/>
    <m/>
    <m/>
    <s v=""/>
    <x v="23"/>
  </r>
  <r>
    <x v="9"/>
    <x v="38"/>
    <s v="EL10"/>
    <x v="3"/>
    <x v="0"/>
    <x v="24"/>
    <s v="AAD_NONE"/>
    <s v="KLEM010200"/>
    <s v="1"/>
    <s v="-"/>
    <n v="4908"/>
    <n v="5129"/>
    <m/>
    <m/>
    <s v=""/>
    <x v="23"/>
  </r>
  <r>
    <x v="9"/>
    <x v="38"/>
    <s v="EL10"/>
    <x v="3"/>
    <x v="0"/>
    <x v="24"/>
    <s v="AAD_NONE"/>
    <s v="KLEM020100"/>
    <s v="1"/>
    <s v="-"/>
    <n v="11043"/>
    <n v="11540"/>
    <m/>
    <m/>
    <s v=""/>
    <x v="23"/>
  </r>
  <r>
    <x v="9"/>
    <x v="38"/>
    <s v="EL10"/>
    <x v="3"/>
    <x v="0"/>
    <x v="24"/>
    <s v="AAD_NONE"/>
    <s v="KLEM030100"/>
    <s v="1"/>
    <s v="-"/>
    <n v="3203"/>
    <n v="3347"/>
    <m/>
    <m/>
    <s v=""/>
    <x v="23"/>
  </r>
  <r>
    <x v="9"/>
    <x v="38"/>
    <s v="EL10"/>
    <x v="3"/>
    <x v="0"/>
    <x v="24"/>
    <s v="AAD_NONE"/>
    <s v="KLEM040100"/>
    <s v="1"/>
    <s v="-"/>
    <n v="4778"/>
    <n v="4993"/>
    <m/>
    <m/>
    <s v=""/>
    <x v="23"/>
  </r>
  <r>
    <x v="9"/>
    <x v="38"/>
    <s v="EL10"/>
    <x v="3"/>
    <x v="0"/>
    <x v="24"/>
    <s v="AAD_NONE"/>
    <s v="ELER010100"/>
    <s v="1"/>
    <s v="-"/>
    <n v="5323"/>
    <n v="5563"/>
    <m/>
    <m/>
    <s v=""/>
    <x v="23"/>
  </r>
  <r>
    <x v="9"/>
    <x v="38"/>
    <s v="EL10"/>
    <x v="3"/>
    <x v="0"/>
    <x v="24"/>
    <s v="AAD_NONE"/>
    <s v="ELER010200"/>
    <s v="1"/>
    <s v="-"/>
    <n v="8872"/>
    <n v="9271"/>
    <m/>
    <m/>
    <s v=""/>
    <x v="23"/>
  </r>
  <r>
    <x v="9"/>
    <x v="38"/>
    <s v="EL10"/>
    <x v="3"/>
    <x v="0"/>
    <x v="24"/>
    <s v="AAD_NONE"/>
    <s v="ELER020100"/>
    <s v="1"/>
    <s v="-"/>
    <n v="3549"/>
    <n v="3708"/>
    <m/>
    <m/>
    <s v=""/>
    <x v="23"/>
  </r>
  <r>
    <x v="9"/>
    <x v="38"/>
    <s v="EL10"/>
    <x v="3"/>
    <x v="0"/>
    <x v="24"/>
    <s v="AAD_NONE"/>
    <s v="ELER030100"/>
    <s v="1"/>
    <s v="-"/>
    <n v="8105"/>
    <n v="8470"/>
    <m/>
    <m/>
    <s v=""/>
    <x v="23"/>
  </r>
  <r>
    <x v="9"/>
    <x v="38"/>
    <s v="EL10"/>
    <x v="3"/>
    <x v="0"/>
    <x v="24"/>
    <s v="AAD_NONE"/>
    <s v="ELER030200"/>
    <s v="1"/>
    <s v="-"/>
    <n v="4053"/>
    <n v="4235"/>
    <m/>
    <m/>
    <s v=""/>
    <x v="23"/>
  </r>
  <r>
    <x v="9"/>
    <x v="38"/>
    <s v="EL10"/>
    <x v="3"/>
    <x v="0"/>
    <x v="24"/>
    <s v="AAD_NONE"/>
    <s v="ELTL010100"/>
    <s v="1"/>
    <s v="-"/>
    <n v="5324"/>
    <n v="5564"/>
    <m/>
    <m/>
    <s v=""/>
    <x v="23"/>
  </r>
  <r>
    <x v="9"/>
    <x v="38"/>
    <s v="EL10"/>
    <x v="3"/>
    <x v="0"/>
    <x v="24"/>
    <s v="AAD_NONE"/>
    <s v="ELTL010200"/>
    <s v="1"/>
    <s v="-"/>
    <n v="3757"/>
    <n v="3926"/>
    <m/>
    <m/>
    <s v=""/>
    <x v="23"/>
  </r>
  <r>
    <x v="9"/>
    <x v="38"/>
    <s v="EL10"/>
    <x v="3"/>
    <x v="0"/>
    <x v="24"/>
    <s v="AAD_NONE"/>
    <s v="ELTL010300"/>
    <s v="1"/>
    <s v="-"/>
    <n v="5324"/>
    <n v="5564"/>
    <m/>
    <m/>
    <s v=""/>
    <x v="23"/>
  </r>
  <r>
    <x v="9"/>
    <x v="38"/>
    <s v="EL10"/>
    <x v="3"/>
    <x v="0"/>
    <x v="24"/>
    <s v="AAD_NONE"/>
    <s v="ELTL010400"/>
    <s v="1"/>
    <s v="-"/>
    <n v="4010"/>
    <n v="4191"/>
    <m/>
    <m/>
    <s v=""/>
    <x v="23"/>
  </r>
  <r>
    <x v="9"/>
    <x v="38"/>
    <s v="EL10"/>
    <x v="3"/>
    <x v="0"/>
    <x v="24"/>
    <s v="AAD_NONE"/>
    <s v="ELMV010100"/>
    <s v="1"/>
    <s v="-"/>
    <n v="9749"/>
    <n v="10188"/>
    <m/>
    <m/>
    <s v=""/>
    <x v="23"/>
  </r>
  <r>
    <x v="9"/>
    <x v="38"/>
    <s v="EL10"/>
    <x v="3"/>
    <x v="0"/>
    <x v="24"/>
    <s v="AAD_NONE"/>
    <s v="ELMV010200"/>
    <s v="1"/>
    <s v="-"/>
    <n v="9427"/>
    <n v="9852"/>
    <m/>
    <m/>
    <s v=""/>
    <x v="23"/>
  </r>
  <r>
    <x v="9"/>
    <x v="38"/>
    <s v="EL10"/>
    <x v="3"/>
    <x v="0"/>
    <x v="24"/>
    <s v="AAD_NONE"/>
    <s v="ELMV020100"/>
    <s v="1"/>
    <s v="-"/>
    <n v="3250"/>
    <n v="3396"/>
    <m/>
    <m/>
    <s v=""/>
    <x v="23"/>
  </r>
  <r>
    <x v="9"/>
    <x v="38"/>
    <s v="EL10"/>
    <x v="3"/>
    <x v="4"/>
    <x v="3"/>
    <s v="AAD_NONE"/>
    <s v="KLRK010100"/>
    <s v="1"/>
    <s v="9L10-MU00-ADAPTEST"/>
    <n v="61451"/>
    <n v="63295"/>
    <n v="63295"/>
    <n v="63295"/>
    <s v=""/>
    <x v="3"/>
  </r>
  <r>
    <x v="9"/>
    <x v="38"/>
    <s v="EL10"/>
    <x v="3"/>
    <x v="4"/>
    <x v="3"/>
    <s v="AAD_NONE"/>
    <s v="KLRK010100"/>
    <s v="1"/>
    <s v="9L10-IR21-GOV4WATER"/>
    <n v="27106"/>
    <n v="27106"/>
    <n v="27106"/>
    <n v="13553"/>
    <s v=""/>
    <x v="3"/>
  </r>
  <r>
    <x v="9"/>
    <x v="38"/>
    <s v="EL10"/>
    <x v="3"/>
    <x v="4"/>
    <x v="3"/>
    <s v="AAD_NONE"/>
    <s v="KLRK010100"/>
    <s v="1"/>
    <s v="1L10-TA21-07121"/>
    <n v="85983"/>
    <n v="89852"/>
    <n v="93896"/>
    <n v="98121"/>
    <s v=""/>
    <x v="3"/>
  </r>
  <r>
    <x v="9"/>
    <x v="38"/>
    <s v="EL10"/>
    <x v="3"/>
    <x v="4"/>
    <x v="3"/>
    <s v="AAD_NONE"/>
    <s v="KLRK010100"/>
    <s v="1"/>
    <s v="1L10-CF21-23132"/>
    <n v="48576"/>
    <n v="53435"/>
    <n v="58780"/>
    <n v="64660"/>
    <s v=""/>
    <x v="3"/>
  </r>
  <r>
    <x v="9"/>
    <x v="38"/>
    <s v="EL10"/>
    <x v="3"/>
    <x v="4"/>
    <x v="3"/>
    <s v="AAD_NONE"/>
    <s v="KLRK010300"/>
    <s v="1"/>
    <s v="1L10-TA21-07121"/>
    <n v="57709"/>
    <n v="60306"/>
    <n v="63020"/>
    <n v="65855"/>
    <s v=""/>
    <x v="3"/>
  </r>
  <r>
    <x v="9"/>
    <x v="38"/>
    <s v="EL10"/>
    <x v="3"/>
    <x v="4"/>
    <x v="3"/>
    <s v="AAD_NONE"/>
    <s v="KLEK010100"/>
    <s v="1"/>
    <s v="6L10-SH00-01212-BIM"/>
    <n v="16969"/>
    <n v="16969"/>
    <n v="16969"/>
    <n v="5520"/>
    <s v=""/>
    <x v="3"/>
  </r>
  <r>
    <x v="9"/>
    <x v="38"/>
    <s v="EL10"/>
    <x v="3"/>
    <x v="4"/>
    <x v="3"/>
    <s v="AAD_NONE"/>
    <s v="KLEK010100"/>
    <s v="1"/>
    <s v="9L10-MU00-LIFEIPLKO"/>
    <n v="150000"/>
    <n v="160000"/>
    <n v="140000"/>
    <n v="130000"/>
    <s v=""/>
    <x v="3"/>
  </r>
  <r>
    <x v="9"/>
    <x v="38"/>
    <s v="EL10"/>
    <x v="3"/>
    <x v="4"/>
    <x v="3"/>
    <s v="AAD_NONE"/>
    <s v="KLEK010100"/>
    <s v="1"/>
    <s v="1L10-TA21-07121"/>
    <n v="129555"/>
    <n v="135385"/>
    <n v="141477"/>
    <n v="147844"/>
    <s v=""/>
    <x v="3"/>
  </r>
  <r>
    <x v="9"/>
    <x v="38"/>
    <s v="EL10"/>
    <x v="3"/>
    <x v="4"/>
    <x v="3"/>
    <s v="AAD_NONE"/>
    <s v="KLEK010200"/>
    <s v="1"/>
    <s v="1L10-TA21-07121"/>
    <n v="107927"/>
    <n v="112784"/>
    <n v="117859"/>
    <n v="123163"/>
    <s v=""/>
    <x v="3"/>
  </r>
  <r>
    <x v="9"/>
    <x v="38"/>
    <s v="EL10"/>
    <x v="3"/>
    <x v="4"/>
    <x v="3"/>
    <s v="AAD_NONE"/>
    <s v="KLEK020100"/>
    <s v="1"/>
    <s v="9L10-RR20-08112REPOW"/>
    <n v="969103"/>
    <n v="338876"/>
    <m/>
    <m/>
    <s v=""/>
    <x v="3"/>
  </r>
  <r>
    <x v="9"/>
    <x v="38"/>
    <s v="EL10"/>
    <x v="3"/>
    <x v="4"/>
    <x v="3"/>
    <s v="AAD_NONE"/>
    <s v="KLEK020100"/>
    <s v="1"/>
    <s v="1L10-TA21-07121"/>
    <n v="92524"/>
    <n v="96688"/>
    <n v="101039"/>
    <n v="105585"/>
    <s v=""/>
    <x v="3"/>
  </r>
  <r>
    <x v="9"/>
    <x v="38"/>
    <s v="EL10"/>
    <x v="3"/>
    <x v="4"/>
    <x v="3"/>
    <s v="AAD_NONE"/>
    <s v="KLEK020200"/>
    <s v="1"/>
    <s v="1L10-TA21-07121"/>
    <n v="35448"/>
    <n v="37043"/>
    <n v="38710"/>
    <n v="40452"/>
    <s v=""/>
    <x v="3"/>
  </r>
  <r>
    <x v="9"/>
    <x v="38"/>
    <s v="EL10"/>
    <x v="3"/>
    <x v="4"/>
    <x v="3"/>
    <s v="AAD_NONE"/>
    <s v="KLEM030100"/>
    <s v="1"/>
    <s v="1L10-TA21-07121"/>
    <n v="44416"/>
    <n v="46415"/>
    <n v="48503"/>
    <n v="50686"/>
    <s v=""/>
    <x v="3"/>
  </r>
  <r>
    <x v="9"/>
    <x v="38"/>
    <s v="EL10"/>
    <x v="3"/>
    <x v="4"/>
    <x v="3"/>
    <s v="AAD_NONE"/>
    <s v="KLEM040100"/>
    <s v="1"/>
    <s v="1L10-TA21-07121"/>
    <n v="114574"/>
    <n v="119730"/>
    <n v="125117"/>
    <n v="130748"/>
    <s v=""/>
    <x v="3"/>
  </r>
  <r>
    <x v="9"/>
    <x v="38"/>
    <s v="EL10"/>
    <x v="3"/>
    <x v="4"/>
    <x v="3"/>
    <s v="AAD_NONE"/>
    <s v="ELER010100"/>
    <s v="1"/>
    <s v="9L10-MU14-LIFE20"/>
    <n v="76686"/>
    <n v="76686"/>
    <n v="76686"/>
    <n v="76686"/>
    <s v=""/>
    <x v="3"/>
  </r>
  <r>
    <x v="9"/>
    <x v="38"/>
    <s v="EL10"/>
    <x v="3"/>
    <x v="4"/>
    <x v="3"/>
    <s v="AAD_NONE"/>
    <s v="ELER010100"/>
    <s v="1"/>
    <s v="9L10-RR20-01122-EEH"/>
    <n v="288000"/>
    <m/>
    <m/>
    <m/>
    <s v=""/>
    <x v="3"/>
  </r>
  <r>
    <x v="9"/>
    <x v="38"/>
    <s v="EL10"/>
    <x v="3"/>
    <x v="4"/>
    <x v="3"/>
    <s v="AAD_NONE"/>
    <s v="ELER010200"/>
    <s v="1"/>
    <s v="9L10-MU14-LIFE20"/>
    <n v="25226"/>
    <n v="25226"/>
    <n v="25226"/>
    <n v="25226"/>
    <s v=""/>
    <x v="3"/>
  </r>
  <r>
    <x v="9"/>
    <x v="38"/>
    <s v="EL10"/>
    <x v="3"/>
    <x v="4"/>
    <x v="3"/>
    <s v="AAD_NONE"/>
    <s v="ELER020100"/>
    <s v="1"/>
    <s v="9L10-MU14-LIFE20"/>
    <n v="27451"/>
    <n v="27451"/>
    <n v="27451"/>
    <n v="27451"/>
    <s v=""/>
    <x v="3"/>
  </r>
  <r>
    <x v="9"/>
    <x v="38"/>
    <s v="EL10"/>
    <x v="3"/>
    <x v="4"/>
    <x v="3"/>
    <s v="AAD_NONE"/>
    <s v="ELER030100"/>
    <s v="1"/>
    <s v="1L10-TA21-07121"/>
    <n v="124702"/>
    <n v="130313"/>
    <n v="136178"/>
    <n v="142306"/>
    <s v=""/>
    <x v="3"/>
  </r>
  <r>
    <x v="9"/>
    <x v="38"/>
    <s v="EL10"/>
    <x v="3"/>
    <x v="4"/>
    <x v="3"/>
    <s v="AAD_NONE"/>
    <s v="ELER030100"/>
    <s v="1"/>
    <s v="1L10-CF21-24112TAIBU"/>
    <n v="62146"/>
    <n v="65874"/>
    <n v="69827"/>
    <n v="74016"/>
    <s v=""/>
    <x v="3"/>
  </r>
  <r>
    <x v="9"/>
    <x v="38"/>
    <s v="EL10"/>
    <x v="3"/>
    <x v="4"/>
    <x v="3"/>
    <s v="AAD_NONE"/>
    <s v="ELER030200"/>
    <s v="1"/>
    <s v="9L10-MU21-LIFE-HOME"/>
    <n v="54794"/>
    <n v="13347"/>
    <m/>
    <m/>
    <s v=""/>
    <x v="3"/>
  </r>
  <r>
    <x v="9"/>
    <x v="38"/>
    <s v="EL10"/>
    <x v="3"/>
    <x v="4"/>
    <x v="3"/>
    <s v="AAD_NONE"/>
    <s v="ELMV010100"/>
    <s v="1"/>
    <s v="1L10-TA21-07121"/>
    <n v="110143"/>
    <n v="115099"/>
    <n v="120279"/>
    <n v="125691"/>
    <s v=""/>
    <x v="3"/>
  </r>
  <r>
    <x v="9"/>
    <x v="38"/>
    <s v="EL10"/>
    <x v="3"/>
    <x v="4"/>
    <x v="3"/>
    <s v="AAD_NONE"/>
    <s v="ELMV010200"/>
    <s v="1"/>
    <s v="9L10-LIFE-IPCLEANEST"/>
    <n v="130546"/>
    <n v="138119"/>
    <n v="141111"/>
    <n v="146134"/>
    <s v=""/>
    <x v="3"/>
  </r>
  <r>
    <x v="9"/>
    <x v="38"/>
    <s v="EL10"/>
    <x v="3"/>
    <x v="4"/>
    <x v="3"/>
    <s v="AAD_NONE"/>
    <s v="ELMV010200"/>
    <s v="1"/>
    <s v="1L10-TA21-07121"/>
    <n v="152027"/>
    <n v="158868"/>
    <n v="166017"/>
    <n v="173488"/>
    <s v=""/>
    <x v="3"/>
  </r>
  <r>
    <x v="9"/>
    <x v="38"/>
    <s v="EL10"/>
    <x v="3"/>
    <x v="7"/>
    <x v="3"/>
    <s v="AAD_NONE"/>
    <s v="KLRK010100"/>
    <s v="1"/>
    <s v="8L10-AT00-KLIIMA"/>
    <n v="40968"/>
    <n v="42196"/>
    <n v="42196"/>
    <n v="42196"/>
    <s v=""/>
    <x v="3"/>
  </r>
  <r>
    <x v="9"/>
    <x v="38"/>
    <s v="EL10"/>
    <x v="3"/>
    <x v="7"/>
    <x v="69"/>
    <s v="AAD_NONE"/>
    <s v="KLRK010100"/>
    <s v="1"/>
    <s v="S8L10-KVOOT"/>
    <n v="150000"/>
    <m/>
    <m/>
    <m/>
    <s v=""/>
    <x v="66"/>
  </r>
  <r>
    <x v="9"/>
    <x v="38"/>
    <s v="EL10"/>
    <x v="3"/>
    <x v="7"/>
    <x v="69"/>
    <s v="AAD_NONE"/>
    <s v="KLEM030100"/>
    <s v="1"/>
    <s v="S8L10-KVOOT"/>
    <n v="30000"/>
    <n v="30000"/>
    <n v="30000"/>
    <m/>
    <s v=""/>
    <x v="66"/>
  </r>
  <r>
    <x v="9"/>
    <x v="38"/>
    <s v="EL10"/>
    <x v="4"/>
    <x v="0"/>
    <x v="3"/>
    <s v="AAD_NONE"/>
    <s v="KLRK010100"/>
    <s v="1"/>
    <s v="-"/>
    <n v="57232"/>
    <n v="50071"/>
    <n v="45823"/>
    <n v="45570"/>
    <s v=""/>
    <x v="3"/>
  </r>
  <r>
    <x v="9"/>
    <x v="38"/>
    <s v="EL10"/>
    <x v="4"/>
    <x v="0"/>
    <x v="3"/>
    <s v="AAD_NONE"/>
    <s v="KLRK010300"/>
    <s v="1"/>
    <s v="-"/>
    <n v="152898"/>
    <n v="131413"/>
    <n v="118671"/>
    <n v="117911"/>
    <s v=""/>
    <x v="3"/>
  </r>
  <r>
    <x v="9"/>
    <x v="38"/>
    <s v="EL10"/>
    <x v="4"/>
    <x v="0"/>
    <x v="3"/>
    <s v="AAD_NONE"/>
    <s v="KLEK010100"/>
    <s v="1"/>
    <s v="-"/>
    <n v="70141"/>
    <n v="55818"/>
    <n v="47324"/>
    <n v="46817"/>
    <s v=""/>
    <x v="3"/>
  </r>
  <r>
    <x v="9"/>
    <x v="38"/>
    <s v="EL10"/>
    <x v="4"/>
    <x v="0"/>
    <x v="3"/>
    <s v="AAD_NONE"/>
    <s v="KLEK010100"/>
    <s v="1"/>
    <s v="9L10-MU00-LIFEIPLKO"/>
    <n v="4000"/>
    <n v="4000"/>
    <n v="4000"/>
    <n v="4000"/>
    <s v=""/>
    <x v="3"/>
  </r>
  <r>
    <x v="9"/>
    <x v="38"/>
    <s v="EL10"/>
    <x v="4"/>
    <x v="0"/>
    <x v="3"/>
    <s v="AAD_NONE"/>
    <s v="KLEK010200"/>
    <s v="1"/>
    <s v="-"/>
    <n v="79602"/>
    <n v="58117"/>
    <n v="45375"/>
    <n v="44615"/>
    <s v=""/>
    <x v="3"/>
  </r>
  <r>
    <x v="9"/>
    <x v="38"/>
    <s v="EL10"/>
    <x v="4"/>
    <x v="0"/>
    <x v="3"/>
    <s v="AAD_NONE"/>
    <s v="KLEK020100"/>
    <s v="1"/>
    <s v="-"/>
    <n v="147626"/>
    <n v="118979"/>
    <n v="101991"/>
    <n v="100977"/>
    <s v=""/>
    <x v="3"/>
  </r>
  <r>
    <x v="9"/>
    <x v="38"/>
    <s v="EL10"/>
    <x v="4"/>
    <x v="0"/>
    <x v="3"/>
    <s v="AAD_NONE"/>
    <s v="KLEK020200"/>
    <s v="1"/>
    <s v="-"/>
    <n v="102953"/>
    <n v="95792"/>
    <n v="91544"/>
    <n v="91291"/>
    <s v=""/>
    <x v="3"/>
  </r>
  <r>
    <x v="9"/>
    <x v="38"/>
    <s v="EL10"/>
    <x v="4"/>
    <x v="0"/>
    <x v="3"/>
    <s v="AAD_NONE"/>
    <s v="KLEM010100"/>
    <s v="1"/>
    <s v="-"/>
    <n v="313504"/>
    <n v="277696"/>
    <n v="256460"/>
    <n v="255193"/>
    <s v=""/>
    <x v="3"/>
  </r>
  <r>
    <x v="9"/>
    <x v="38"/>
    <s v="EL10"/>
    <x v="4"/>
    <x v="0"/>
    <x v="3"/>
    <s v="AAD_NONE"/>
    <s v="KLEM010200"/>
    <s v="1"/>
    <s v="-"/>
    <n v="204675"/>
    <n v="176029"/>
    <n v="159040"/>
    <n v="158026"/>
    <s v=""/>
    <x v="3"/>
  </r>
  <r>
    <x v="9"/>
    <x v="38"/>
    <s v="EL10"/>
    <x v="4"/>
    <x v="0"/>
    <x v="3"/>
    <s v="AAD_NONE"/>
    <s v="KLEM020100"/>
    <s v="1"/>
    <s v="-"/>
    <n v="330761"/>
    <n v="266307"/>
    <n v="228082"/>
    <n v="225800"/>
    <s v=""/>
    <x v="3"/>
  </r>
  <r>
    <x v="9"/>
    <x v="38"/>
    <s v="EL10"/>
    <x v="4"/>
    <x v="0"/>
    <x v="3"/>
    <s v="AAD_NONE"/>
    <s v="KLEM030100"/>
    <s v="1"/>
    <s v="-"/>
    <n v="26592"/>
    <n v="19431"/>
    <n v="15183"/>
    <n v="14930"/>
    <s v=""/>
    <x v="3"/>
  </r>
  <r>
    <x v="9"/>
    <x v="38"/>
    <s v="EL10"/>
    <x v="4"/>
    <x v="0"/>
    <x v="3"/>
    <s v="AAD_NONE"/>
    <s v="KLEM040100"/>
    <s v="1"/>
    <s v="-"/>
    <n v="138415"/>
    <n v="116930"/>
    <n v="104188"/>
    <n v="103428"/>
    <s v=""/>
    <x v="3"/>
  </r>
  <r>
    <x v="9"/>
    <x v="38"/>
    <s v="EL10"/>
    <x v="4"/>
    <x v="0"/>
    <x v="3"/>
    <s v="AAD_NONE"/>
    <s v="ELER010100"/>
    <s v="1"/>
    <s v="-"/>
    <n v="74032"/>
    <n v="52547"/>
    <n v="39805"/>
    <n v="39045"/>
    <s v=""/>
    <x v="3"/>
  </r>
  <r>
    <x v="9"/>
    <x v="38"/>
    <s v="EL10"/>
    <x v="4"/>
    <x v="0"/>
    <x v="3"/>
    <s v="AAD_NONE"/>
    <s v="ELER010100"/>
    <s v="1"/>
    <s v="9L10-MU14-LIFE20"/>
    <n v="14782"/>
    <n v="14782"/>
    <n v="14782"/>
    <n v="14782"/>
    <s v=""/>
    <x v="3"/>
  </r>
  <r>
    <x v="9"/>
    <x v="38"/>
    <s v="EL10"/>
    <x v="4"/>
    <x v="0"/>
    <x v="3"/>
    <s v="AAD_NONE"/>
    <s v="ELER010200"/>
    <s v="1"/>
    <s v="-"/>
    <n v="123386"/>
    <n v="87578"/>
    <n v="66342"/>
    <n v="65074"/>
    <s v=""/>
    <x v="3"/>
  </r>
  <r>
    <x v="9"/>
    <x v="38"/>
    <s v="EL10"/>
    <x v="4"/>
    <x v="0"/>
    <x v="3"/>
    <s v="AAD_NONE"/>
    <s v="ELER010200"/>
    <s v="1"/>
    <s v="9L10-MU14-LIFE20"/>
    <n v="4863"/>
    <n v="4863"/>
    <n v="4863"/>
    <n v="4863"/>
    <s v=""/>
    <x v="3"/>
  </r>
  <r>
    <x v="9"/>
    <x v="38"/>
    <s v="EL10"/>
    <x v="4"/>
    <x v="0"/>
    <x v="3"/>
    <s v="AAD_NONE"/>
    <s v="ELER020100"/>
    <s v="1"/>
    <s v="-"/>
    <n v="261414"/>
    <n v="247091"/>
    <n v="238597"/>
    <n v="238090"/>
    <s v=""/>
    <x v="3"/>
  </r>
  <r>
    <x v="9"/>
    <x v="38"/>
    <s v="EL10"/>
    <x v="4"/>
    <x v="0"/>
    <x v="3"/>
    <s v="AAD_NONE"/>
    <s v="ELER020100"/>
    <s v="1"/>
    <s v="9L10-MU14-LIFE20"/>
    <n v="5292"/>
    <n v="5292"/>
    <n v="5292"/>
    <n v="5292"/>
    <s v=""/>
    <x v="3"/>
  </r>
  <r>
    <x v="9"/>
    <x v="38"/>
    <s v="EL10"/>
    <x v="4"/>
    <x v="0"/>
    <x v="3"/>
    <s v="AAD_NONE"/>
    <s v="ELER030100"/>
    <s v="1"/>
    <s v="-"/>
    <n v="371047"/>
    <n v="115800"/>
    <n v="98812"/>
    <n v="97798"/>
    <s v=""/>
    <x v="3"/>
  </r>
  <r>
    <x v="9"/>
    <x v="38"/>
    <s v="EL10"/>
    <x v="4"/>
    <x v="0"/>
    <x v="3"/>
    <s v="AAD_NONE"/>
    <s v="ELER030200"/>
    <s v="1"/>
    <s v="-"/>
    <n v="49354"/>
    <n v="35031"/>
    <n v="26537"/>
    <n v="26030"/>
    <s v=""/>
    <x v="3"/>
  </r>
  <r>
    <x v="9"/>
    <x v="38"/>
    <s v="EL10"/>
    <x v="4"/>
    <x v="0"/>
    <x v="3"/>
    <s v="AAD_NONE"/>
    <s v="ELER030200"/>
    <s v="1"/>
    <s v="9L10-MU21-LIFE-HOME"/>
    <n v="326"/>
    <n v="326"/>
    <m/>
    <m/>
    <s v=""/>
    <x v="3"/>
  </r>
  <r>
    <x v="9"/>
    <x v="38"/>
    <s v="EL10"/>
    <x v="4"/>
    <x v="0"/>
    <x v="3"/>
    <s v="AAD_NONE"/>
    <s v="ELTL010100"/>
    <s v="1"/>
    <s v="-"/>
    <n v="65450"/>
    <n v="58289"/>
    <n v="54041"/>
    <n v="53788"/>
    <s v=""/>
    <x v="3"/>
  </r>
  <r>
    <x v="9"/>
    <x v="38"/>
    <s v="EL10"/>
    <x v="4"/>
    <x v="0"/>
    <x v="3"/>
    <s v="AAD_NONE"/>
    <s v="ELTL010200"/>
    <s v="1"/>
    <s v="-"/>
    <n v="24677"/>
    <n v="17516"/>
    <n v="13268"/>
    <n v="13015"/>
    <s v=""/>
    <x v="3"/>
  </r>
  <r>
    <x v="9"/>
    <x v="38"/>
    <s v="EL10"/>
    <x v="4"/>
    <x v="0"/>
    <x v="3"/>
    <s v="AAD_NONE"/>
    <s v="ELTL010300"/>
    <s v="1"/>
    <s v="-"/>
    <n v="24677"/>
    <n v="17516"/>
    <n v="13268"/>
    <n v="13015"/>
    <s v=""/>
    <x v="3"/>
  </r>
  <r>
    <x v="9"/>
    <x v="38"/>
    <s v="EL10"/>
    <x v="4"/>
    <x v="0"/>
    <x v="3"/>
    <s v="AAD_NONE"/>
    <s v="ELTL010400"/>
    <s v="1"/>
    <s v="-"/>
    <n v="74032"/>
    <n v="52547"/>
    <n v="39805"/>
    <n v="39045"/>
    <s v=""/>
    <x v="3"/>
  </r>
  <r>
    <x v="9"/>
    <x v="38"/>
    <s v="EL10"/>
    <x v="4"/>
    <x v="0"/>
    <x v="3"/>
    <s v="AAD_NONE"/>
    <s v="ELTL010400"/>
    <s v="1"/>
    <s v="9L10-MU21-EFTI4EU"/>
    <n v="179250"/>
    <n v="73688"/>
    <m/>
    <m/>
    <s v=""/>
    <x v="3"/>
  </r>
  <r>
    <x v="9"/>
    <x v="38"/>
    <s v="EL10"/>
    <x v="4"/>
    <x v="0"/>
    <x v="3"/>
    <s v="AAD_NONE"/>
    <s v="ELMV010100"/>
    <s v="1"/>
    <s v="-"/>
    <n v="79067"/>
    <n v="57582"/>
    <n v="44840"/>
    <n v="44080"/>
    <s v=""/>
    <x v="3"/>
  </r>
  <r>
    <x v="9"/>
    <x v="38"/>
    <s v="EL10"/>
    <x v="4"/>
    <x v="0"/>
    <x v="3"/>
    <s v="AAD_NONE"/>
    <s v="ELMV010200"/>
    <s v="1"/>
    <s v="-"/>
    <n v="378432"/>
    <n v="356947"/>
    <n v="344205"/>
    <n v="343445"/>
    <s v=""/>
    <x v="3"/>
  </r>
  <r>
    <x v="9"/>
    <x v="38"/>
    <s v="EL10"/>
    <x v="4"/>
    <x v="0"/>
    <x v="3"/>
    <s v="AAD_NONE"/>
    <s v="ELMV010200"/>
    <s v="1"/>
    <s v="9L10-LIFE-IPCLEANEST"/>
    <n v="83970"/>
    <n v="48660"/>
    <n v="90342"/>
    <n v="103473"/>
    <s v=""/>
    <x v="3"/>
  </r>
  <r>
    <x v="9"/>
    <x v="38"/>
    <s v="EL10"/>
    <x v="4"/>
    <x v="0"/>
    <x v="3"/>
    <s v="AAD_NONE"/>
    <s v="ELMV020100"/>
    <s v="1"/>
    <s v="-"/>
    <n v="24677"/>
    <n v="17516"/>
    <n v="13268"/>
    <n v="13015"/>
    <s v=""/>
    <x v="3"/>
  </r>
  <r>
    <x v="9"/>
    <x v="38"/>
    <s v="EL10"/>
    <x v="4"/>
    <x v="0"/>
    <x v="13"/>
    <s v="AAD_NONE"/>
    <s v="KLEK010200"/>
    <s v="1"/>
    <s v="-"/>
    <n v="1338"/>
    <n v="1338"/>
    <n v="1338"/>
    <n v="1338"/>
    <s v=""/>
    <x v="13"/>
  </r>
  <r>
    <x v="9"/>
    <x v="38"/>
    <s v="EL10"/>
    <x v="4"/>
    <x v="4"/>
    <x v="3"/>
    <s v="AAD_NONE"/>
    <s v="KLRK010100"/>
    <s v="1"/>
    <s v="9L10-MU00-ADAPTEST"/>
    <n v="3750"/>
    <n v="3750"/>
    <n v="11750"/>
    <n v="11750"/>
    <s v=""/>
    <x v="3"/>
  </r>
  <r>
    <x v="9"/>
    <x v="38"/>
    <s v="EL10"/>
    <x v="4"/>
    <x v="4"/>
    <x v="3"/>
    <s v="AAD_NONE"/>
    <s v="KLRK010100"/>
    <s v="1"/>
    <s v="9L10-IR21-GOV4WATER"/>
    <n v="15422"/>
    <n v="15422"/>
    <n v="15422"/>
    <n v="7711"/>
    <s v=""/>
    <x v="3"/>
  </r>
  <r>
    <x v="9"/>
    <x v="38"/>
    <s v="EL10"/>
    <x v="4"/>
    <x v="4"/>
    <x v="3"/>
    <s v="AAD_NONE"/>
    <s v="KLRK010100"/>
    <s v="1"/>
    <s v="1L10-TA21-07121"/>
    <n v="13942"/>
    <n v="35520"/>
    <n v="15104"/>
    <n v="15722"/>
    <s v=""/>
    <x v="3"/>
  </r>
  <r>
    <x v="9"/>
    <x v="38"/>
    <s v="EL10"/>
    <x v="4"/>
    <x v="4"/>
    <x v="3"/>
    <s v="AAD_NONE"/>
    <s v="KLRK010100"/>
    <s v="1"/>
    <s v="1L10-CF21-23132"/>
    <n v="311557"/>
    <n v="307767"/>
    <n v="147598"/>
    <n v="143012"/>
    <s v=""/>
    <x v="3"/>
  </r>
  <r>
    <x v="9"/>
    <x v="38"/>
    <s v="EL10"/>
    <x v="4"/>
    <x v="4"/>
    <x v="3"/>
    <s v="AAD_NONE"/>
    <s v="KLRK010300"/>
    <s v="1"/>
    <s v="1L10-TA21-07121"/>
    <n v="9357"/>
    <n v="23840"/>
    <n v="10137"/>
    <n v="10552"/>
    <s v=""/>
    <x v="3"/>
  </r>
  <r>
    <x v="9"/>
    <x v="38"/>
    <s v="EL10"/>
    <x v="4"/>
    <x v="4"/>
    <x v="3"/>
    <s v="AAD_NONE"/>
    <s v="KLEK010100"/>
    <s v="1"/>
    <s v="6L10-SH00-01212-BIM"/>
    <n v="9472"/>
    <n v="9472"/>
    <n v="30810"/>
    <m/>
    <s v=""/>
    <x v="3"/>
  </r>
  <r>
    <x v="9"/>
    <x v="38"/>
    <s v="EL10"/>
    <x v="4"/>
    <x v="4"/>
    <x v="3"/>
    <s v="AAD_NONE"/>
    <s v="KLEK010100"/>
    <s v="1"/>
    <s v="9L10-MU00-LIFEIPLKO"/>
    <n v="70000"/>
    <n v="70000"/>
    <n v="70000"/>
    <n v="70000"/>
    <s v=""/>
    <x v="3"/>
  </r>
  <r>
    <x v="9"/>
    <x v="38"/>
    <s v="EL10"/>
    <x v="4"/>
    <x v="4"/>
    <x v="3"/>
    <s v="AAD_NONE"/>
    <s v="KLEK010100"/>
    <s v="1"/>
    <s v="1L10-TA21-07121"/>
    <n v="21007"/>
    <n v="53520"/>
    <n v="22758"/>
    <n v="23688"/>
    <s v=""/>
    <x v="3"/>
  </r>
  <r>
    <x v="9"/>
    <x v="38"/>
    <s v="EL10"/>
    <x v="4"/>
    <x v="4"/>
    <x v="3"/>
    <s v="AAD_NONE"/>
    <s v="KLEK010200"/>
    <s v="1"/>
    <s v="1L10-TA21-07121"/>
    <n v="17500"/>
    <n v="44585"/>
    <n v="18959"/>
    <n v="19734"/>
    <s v=""/>
    <x v="3"/>
  </r>
  <r>
    <x v="9"/>
    <x v="38"/>
    <s v="EL10"/>
    <x v="4"/>
    <x v="4"/>
    <x v="3"/>
    <s v="AAD_NONE"/>
    <s v="KLEK020100"/>
    <s v="1"/>
    <s v="9L10-RR20-08112REPOW"/>
    <n v="2845032"/>
    <n v="2464792"/>
    <m/>
    <m/>
    <s v=""/>
    <x v="3"/>
  </r>
  <r>
    <x v="9"/>
    <x v="38"/>
    <s v="EL10"/>
    <x v="4"/>
    <x v="4"/>
    <x v="3"/>
    <s v="AAD_NONE"/>
    <s v="KLEK020100"/>
    <s v="1"/>
    <s v="1L10-TA21-07121"/>
    <n v="15002"/>
    <n v="38222"/>
    <n v="16253"/>
    <n v="16918"/>
    <s v=""/>
    <x v="3"/>
  </r>
  <r>
    <x v="9"/>
    <x v="38"/>
    <s v="EL10"/>
    <x v="4"/>
    <x v="4"/>
    <x v="3"/>
    <s v="AAD_NONE"/>
    <s v="KLEK020200"/>
    <s v="1"/>
    <s v="1L10-TA21-07121"/>
    <n v="5748"/>
    <n v="14644"/>
    <n v="6227"/>
    <n v="6482"/>
    <s v=""/>
    <x v="3"/>
  </r>
  <r>
    <x v="9"/>
    <x v="38"/>
    <s v="EL10"/>
    <x v="4"/>
    <x v="4"/>
    <x v="3"/>
    <s v="AAD_NONE"/>
    <s v="KLEM030100"/>
    <s v="1"/>
    <s v="1L10-TA21-07121"/>
    <n v="7202"/>
    <n v="18348"/>
    <n v="7802"/>
    <n v="8121"/>
    <s v=""/>
    <x v="3"/>
  </r>
  <r>
    <x v="9"/>
    <x v="38"/>
    <s v="EL10"/>
    <x v="4"/>
    <x v="4"/>
    <x v="3"/>
    <s v="AAD_NONE"/>
    <s v="KLEM040100"/>
    <s v="1"/>
    <s v="1L10-TA21-07121"/>
    <n v="18577"/>
    <n v="47331"/>
    <n v="20126"/>
    <n v="20949"/>
    <s v=""/>
    <x v="3"/>
  </r>
  <r>
    <x v="9"/>
    <x v="38"/>
    <s v="EL10"/>
    <x v="4"/>
    <x v="4"/>
    <x v="3"/>
    <s v="AAD_NONE"/>
    <s v="ELER010100"/>
    <s v="1"/>
    <s v="9L10-MU14-LIFE20"/>
    <n v="19107"/>
    <n v="19107"/>
    <n v="19107"/>
    <n v="19107"/>
    <s v=""/>
    <x v="3"/>
  </r>
  <r>
    <x v="9"/>
    <x v="38"/>
    <s v="EL10"/>
    <x v="4"/>
    <x v="4"/>
    <x v="3"/>
    <s v="AAD_NONE"/>
    <s v="ELER010100"/>
    <s v="1"/>
    <s v="9L10-RR20-01122-EEH"/>
    <n v="210000"/>
    <m/>
    <m/>
    <m/>
    <s v=""/>
    <x v="3"/>
  </r>
  <r>
    <x v="9"/>
    <x v="38"/>
    <s v="EL10"/>
    <x v="4"/>
    <x v="4"/>
    <x v="3"/>
    <s v="AAD_NONE"/>
    <s v="ELER010200"/>
    <s v="1"/>
    <s v="9L10-MU14-LIFE20"/>
    <n v="6285"/>
    <n v="6285"/>
    <n v="6285"/>
    <n v="6285"/>
    <s v=""/>
    <x v="3"/>
  </r>
  <r>
    <x v="9"/>
    <x v="38"/>
    <s v="EL10"/>
    <x v="4"/>
    <x v="4"/>
    <x v="3"/>
    <s v="AAD_NONE"/>
    <s v="ELER020100"/>
    <s v="1"/>
    <s v="9L10-MU14-LIFE20"/>
    <n v="6839"/>
    <n v="6839"/>
    <n v="6839"/>
    <n v="6839"/>
    <s v=""/>
    <x v="3"/>
  </r>
  <r>
    <x v="9"/>
    <x v="38"/>
    <s v="EL10"/>
    <x v="4"/>
    <x v="4"/>
    <x v="3"/>
    <s v="AAD_NONE"/>
    <s v="ELER020100"/>
    <s v="1"/>
    <s v="9L10-RR20-04122BAUH"/>
    <n v="119891"/>
    <n v="92166"/>
    <m/>
    <m/>
    <s v=""/>
    <x v="3"/>
  </r>
  <r>
    <x v="9"/>
    <x v="38"/>
    <s v="EL10"/>
    <x v="4"/>
    <x v="4"/>
    <x v="3"/>
    <s v="AAD_NONE"/>
    <s v="ELER030100"/>
    <s v="1"/>
    <s v="1L10-TA21-07121"/>
    <n v="20220"/>
    <n v="51515"/>
    <n v="21905"/>
    <n v="22801"/>
    <s v=""/>
    <x v="3"/>
  </r>
  <r>
    <x v="9"/>
    <x v="38"/>
    <s v="EL10"/>
    <x v="4"/>
    <x v="4"/>
    <x v="3"/>
    <s v="AAD_NONE"/>
    <s v="ELER030100"/>
    <s v="1"/>
    <s v="1L10-CF21-24112TAIBU"/>
    <n v="419526"/>
    <n v="260618"/>
    <n v="257535"/>
    <n v="267114"/>
    <s v=""/>
    <x v="3"/>
  </r>
  <r>
    <x v="9"/>
    <x v="38"/>
    <s v="EL10"/>
    <x v="4"/>
    <x v="4"/>
    <x v="3"/>
    <s v="AAD_NONE"/>
    <s v="ELER030200"/>
    <s v="1"/>
    <s v="9L10-MU21-LIFE-HOME"/>
    <n v="6191"/>
    <n v="6191"/>
    <m/>
    <m/>
    <s v=""/>
    <x v="3"/>
  </r>
  <r>
    <x v="9"/>
    <x v="38"/>
    <s v="EL10"/>
    <x v="4"/>
    <x v="4"/>
    <x v="3"/>
    <s v="AAD_NONE"/>
    <s v="ELTL010100"/>
    <s v="1"/>
    <s v="9L10-MU14-RB-CEF9"/>
    <n v="63750"/>
    <m/>
    <m/>
    <m/>
    <s v=""/>
    <x v="3"/>
  </r>
  <r>
    <x v="9"/>
    <x v="38"/>
    <s v="EL10"/>
    <x v="4"/>
    <x v="4"/>
    <x v="3"/>
    <s v="AAD_NONE"/>
    <s v="ELMV010100"/>
    <s v="1"/>
    <s v="1L10-TA21-07121"/>
    <n v="17859"/>
    <n v="45500"/>
    <n v="19348"/>
    <n v="20139"/>
    <s v=""/>
    <x v="3"/>
  </r>
  <r>
    <x v="9"/>
    <x v="38"/>
    <s v="EL10"/>
    <x v="4"/>
    <x v="4"/>
    <x v="3"/>
    <s v="AAD_NONE"/>
    <s v="ELMV010200"/>
    <s v="1"/>
    <s v="9L10-LIFE-IPCLEANEST"/>
    <n v="125955"/>
    <n v="72990"/>
    <n v="135512"/>
    <n v="155209"/>
    <s v=""/>
    <x v="3"/>
  </r>
  <r>
    <x v="9"/>
    <x v="38"/>
    <s v="EL10"/>
    <x v="4"/>
    <x v="4"/>
    <x v="3"/>
    <s v="AAD_NONE"/>
    <s v="ELMV010200"/>
    <s v="1"/>
    <s v="1L10-TA21-07121"/>
    <n v="24650"/>
    <n v="62803"/>
    <n v="26705"/>
    <n v="27797"/>
    <s v=""/>
    <x v="3"/>
  </r>
  <r>
    <x v="9"/>
    <x v="38"/>
    <s v="EL10"/>
    <x v="4"/>
    <x v="7"/>
    <x v="3"/>
    <s v="AAD_NONE"/>
    <s v="KLRK010100"/>
    <s v="1"/>
    <s v="8L10-AT00-KLIIMA"/>
    <n v="2500"/>
    <n v="2500"/>
    <n v="7833"/>
    <n v="7833"/>
    <s v=""/>
    <x v="3"/>
  </r>
  <r>
    <x v="9"/>
    <x v="38"/>
    <s v="EL10"/>
    <x v="4"/>
    <x v="7"/>
    <x v="69"/>
    <s v="AAD_NONE"/>
    <s v="KLRK010100"/>
    <s v="1"/>
    <s v="S8L10-KVOOT"/>
    <n v="4330000"/>
    <n v="980000"/>
    <n v="980000"/>
    <m/>
    <s v=""/>
    <x v="66"/>
  </r>
  <r>
    <x v="9"/>
    <x v="38"/>
    <s v="EL10"/>
    <x v="4"/>
    <x v="7"/>
    <x v="69"/>
    <s v="AAD_NONE"/>
    <s v="ELTL010100"/>
    <s v="1"/>
    <s v="9L10-MU14-RB-CEF9"/>
    <n v="11250"/>
    <m/>
    <m/>
    <m/>
    <s v=""/>
    <x v="66"/>
  </r>
  <r>
    <x v="9"/>
    <x v="38"/>
    <s v="EL10"/>
    <x v="28"/>
    <x v="1"/>
    <x v="3"/>
    <s v="AAD_NONE"/>
    <s v="XX01000000"/>
    <s v="1"/>
    <s v="-"/>
    <n v="74943670"/>
    <n v="90831880"/>
    <n v="88765962"/>
    <n v="88765962"/>
    <s v=""/>
    <x v="3"/>
  </r>
  <r>
    <x v="9"/>
    <x v="38"/>
    <s v="EL10"/>
    <x v="16"/>
    <x v="0"/>
    <x v="3"/>
    <s v="AAD_NONE"/>
    <s v="KLRK010100"/>
    <s v="1"/>
    <s v="-"/>
    <n v="-477"/>
    <n v="-477"/>
    <n v="-477"/>
    <n v="-477"/>
    <s v=""/>
    <x v="3"/>
  </r>
  <r>
    <x v="9"/>
    <x v="38"/>
    <s v="EL10"/>
    <x v="16"/>
    <x v="0"/>
    <x v="3"/>
    <s v="AAD_NONE"/>
    <s v="KLRK010300"/>
    <s v="1"/>
    <s v="-"/>
    <n v="1340155"/>
    <n v="1403198"/>
    <n v="1431209"/>
    <n v="1431209"/>
    <s v=""/>
    <x v="3"/>
  </r>
  <r>
    <x v="9"/>
    <x v="38"/>
    <s v="EL10"/>
    <x v="16"/>
    <x v="0"/>
    <x v="3"/>
    <s v="AAD_NONE"/>
    <s v="KLEK010100"/>
    <s v="1"/>
    <s v="-"/>
    <n v="1144390"/>
    <n v="1202179"/>
    <n v="1227855"/>
    <n v="1227855"/>
    <s v=""/>
    <x v="3"/>
  </r>
  <r>
    <x v="9"/>
    <x v="38"/>
    <s v="EL10"/>
    <x v="16"/>
    <x v="0"/>
    <x v="3"/>
    <s v="AAD_NONE"/>
    <s v="KLEK010200"/>
    <s v="1"/>
    <s v="-"/>
    <n v="5912436"/>
    <n v="5938704"/>
    <n v="5950375"/>
    <n v="5950375"/>
    <s v=""/>
    <x v="3"/>
  </r>
  <r>
    <x v="9"/>
    <x v="38"/>
    <s v="EL10"/>
    <x v="16"/>
    <x v="0"/>
    <x v="3"/>
    <s v="AAD_NONE"/>
    <s v="KLEK020100"/>
    <s v="1"/>
    <s v="-"/>
    <n v="-1908"/>
    <n v="-1908"/>
    <n v="-1908"/>
    <n v="-1908"/>
    <s v=""/>
    <x v="3"/>
  </r>
  <r>
    <x v="9"/>
    <x v="38"/>
    <s v="EL10"/>
    <x v="16"/>
    <x v="0"/>
    <x v="3"/>
    <s v="AAD_NONE"/>
    <s v="KLEK020200"/>
    <s v="1"/>
    <s v="-"/>
    <n v="467523"/>
    <n v="467523"/>
    <n v="467523"/>
    <n v="467523"/>
    <s v=""/>
    <x v="3"/>
  </r>
  <r>
    <x v="9"/>
    <x v="38"/>
    <s v="EL10"/>
    <x v="16"/>
    <x v="0"/>
    <x v="3"/>
    <s v="AAD_NONE"/>
    <s v="KLEM010100"/>
    <s v="1"/>
    <s v="-"/>
    <n v="-2385"/>
    <n v="-2385"/>
    <n v="-2385"/>
    <n v="-2385"/>
    <s v=""/>
    <x v="3"/>
  </r>
  <r>
    <x v="9"/>
    <x v="38"/>
    <s v="EL10"/>
    <x v="16"/>
    <x v="0"/>
    <x v="3"/>
    <s v="AAD_NONE"/>
    <s v="KLEM010200"/>
    <s v="1"/>
    <s v="-"/>
    <n v="-1908"/>
    <n v="-1908"/>
    <n v="-1908"/>
    <n v="-1908"/>
    <s v=""/>
    <x v="3"/>
  </r>
  <r>
    <x v="9"/>
    <x v="38"/>
    <s v="EL10"/>
    <x v="16"/>
    <x v="0"/>
    <x v="3"/>
    <s v="AAD_NONE"/>
    <s v="KLEM020100"/>
    <s v="1"/>
    <s v="-"/>
    <n v="-4292"/>
    <n v="-4292"/>
    <n v="-4292"/>
    <n v="-4292"/>
    <s v=""/>
    <x v="3"/>
  </r>
  <r>
    <x v="9"/>
    <x v="38"/>
    <s v="EL10"/>
    <x v="16"/>
    <x v="0"/>
    <x v="3"/>
    <s v="AAD_NONE"/>
    <s v="KLEM030100"/>
    <s v="1"/>
    <s v="-"/>
    <n v="-477"/>
    <n v="-477"/>
    <n v="-477"/>
    <n v="-477"/>
    <s v=""/>
    <x v="3"/>
  </r>
  <r>
    <x v="9"/>
    <x v="38"/>
    <s v="EL10"/>
    <x v="16"/>
    <x v="0"/>
    <x v="3"/>
    <s v="AAD_NONE"/>
    <s v="KLEM040100"/>
    <s v="1"/>
    <s v="-"/>
    <n v="4040291"/>
    <n v="4140108"/>
    <n v="4184458"/>
    <n v="4184458"/>
    <s v=""/>
    <x v="3"/>
  </r>
  <r>
    <x v="9"/>
    <x v="38"/>
    <s v="EL10"/>
    <x v="16"/>
    <x v="0"/>
    <x v="3"/>
    <s v="AAD_NONE"/>
    <s v="ELER010100"/>
    <s v="1"/>
    <s v="-"/>
    <n v="-1431"/>
    <n v="-1431"/>
    <n v="-1431"/>
    <n v="-1431"/>
    <s v=""/>
    <x v="3"/>
  </r>
  <r>
    <x v="9"/>
    <x v="38"/>
    <s v="EL10"/>
    <x v="16"/>
    <x v="0"/>
    <x v="3"/>
    <s v="AAD_NONE"/>
    <s v="ELER010200"/>
    <s v="1"/>
    <s v="-"/>
    <n v="-2385"/>
    <n v="-2385"/>
    <n v="-2385"/>
    <n v="-2385"/>
    <s v=""/>
    <x v="3"/>
  </r>
  <r>
    <x v="9"/>
    <x v="38"/>
    <s v="EL10"/>
    <x v="16"/>
    <x v="0"/>
    <x v="3"/>
    <s v="AAD_NONE"/>
    <s v="ELER010200"/>
    <s v="1"/>
    <s v="8L10-RE00-ENERGIATEA"/>
    <n v="170000"/>
    <n v="170000"/>
    <n v="170000"/>
    <n v="170000"/>
    <s v=""/>
    <x v="3"/>
  </r>
  <r>
    <x v="9"/>
    <x v="38"/>
    <s v="EL10"/>
    <x v="16"/>
    <x v="0"/>
    <x v="3"/>
    <s v="AAD_NONE"/>
    <s v="ELER020100"/>
    <s v="1"/>
    <s v="-"/>
    <n v="-954"/>
    <n v="-954"/>
    <n v="-954"/>
    <n v="-954"/>
    <s v=""/>
    <x v="3"/>
  </r>
  <r>
    <x v="9"/>
    <x v="38"/>
    <s v="EL10"/>
    <x v="16"/>
    <x v="0"/>
    <x v="3"/>
    <s v="AAD_NONE"/>
    <s v="ELER020100"/>
    <s v="1"/>
    <s v="8L10-RE00-VAIKELENER"/>
    <n v="72540"/>
    <n v="72540"/>
    <n v="72540"/>
    <n v="72540"/>
    <s v=""/>
    <x v="3"/>
  </r>
  <r>
    <x v="9"/>
    <x v="38"/>
    <s v="EL10"/>
    <x v="16"/>
    <x v="0"/>
    <x v="3"/>
    <s v="AAD_NONE"/>
    <s v="ELER020100"/>
    <s v="1"/>
    <s v="8L10-RE00-KODUTOETUS"/>
    <n v="160000"/>
    <n v="160000"/>
    <n v="160000"/>
    <n v="160000"/>
    <s v=""/>
    <x v="3"/>
  </r>
  <r>
    <x v="9"/>
    <x v="38"/>
    <s v="EL10"/>
    <x v="16"/>
    <x v="0"/>
    <x v="3"/>
    <s v="AAD_NONE"/>
    <s v="ELER020100"/>
    <s v="1"/>
    <s v="8L10-RE00-LAMMUTUS"/>
    <n v="549459"/>
    <n v="549459"/>
    <n v="549459"/>
    <n v="549459"/>
    <s v=""/>
    <x v="3"/>
  </r>
  <r>
    <x v="9"/>
    <x v="38"/>
    <s v="EL10"/>
    <x v="16"/>
    <x v="0"/>
    <x v="3"/>
    <s v="AAD_NONE"/>
    <s v="ELER030100"/>
    <s v="1"/>
    <s v="-"/>
    <n v="726948"/>
    <n v="763722"/>
    <n v="780062"/>
    <n v="780062"/>
    <s v=""/>
    <x v="3"/>
  </r>
  <r>
    <x v="9"/>
    <x v="38"/>
    <s v="EL10"/>
    <x v="16"/>
    <x v="0"/>
    <x v="3"/>
    <s v="AAD_NONE"/>
    <s v="ELER030200"/>
    <s v="1"/>
    <s v="-"/>
    <n v="-954"/>
    <n v="-954"/>
    <n v="-954"/>
    <n v="-954"/>
    <s v=""/>
    <x v="3"/>
  </r>
  <r>
    <x v="9"/>
    <x v="38"/>
    <s v="EL10"/>
    <x v="16"/>
    <x v="0"/>
    <x v="3"/>
    <s v="AAD_NONE"/>
    <s v="ELTL010100"/>
    <s v="1"/>
    <s v="-"/>
    <n v="299523"/>
    <n v="299523"/>
    <n v="299523"/>
    <n v="299523"/>
    <s v=""/>
    <x v="3"/>
  </r>
  <r>
    <x v="9"/>
    <x v="38"/>
    <s v="EL10"/>
    <x v="16"/>
    <x v="0"/>
    <x v="3"/>
    <s v="AAD_NONE"/>
    <s v="ELTL010200"/>
    <s v="1"/>
    <s v="-"/>
    <n v="10066523"/>
    <n v="10066523"/>
    <n v="10066523"/>
    <n v="10066523"/>
    <s v=""/>
    <x v="3"/>
  </r>
  <r>
    <x v="9"/>
    <x v="38"/>
    <s v="EL10"/>
    <x v="16"/>
    <x v="0"/>
    <x v="3"/>
    <s v="AAD_NONE"/>
    <s v="ELTL010300"/>
    <s v="1"/>
    <s v="-"/>
    <n v="-477"/>
    <n v="-477"/>
    <n v="-477"/>
    <n v="-477"/>
    <s v=""/>
    <x v="3"/>
  </r>
  <r>
    <x v="9"/>
    <x v="38"/>
    <s v="EL10"/>
    <x v="16"/>
    <x v="0"/>
    <x v="3"/>
    <s v="AAD_NONE"/>
    <s v="ELTL010400"/>
    <s v="1"/>
    <s v="-"/>
    <n v="-1431"/>
    <n v="-1431"/>
    <n v="-1431"/>
    <n v="-1431"/>
    <s v=""/>
    <x v="3"/>
  </r>
  <r>
    <x v="9"/>
    <x v="38"/>
    <s v="EL10"/>
    <x v="16"/>
    <x v="0"/>
    <x v="3"/>
    <s v="AAD_NONE"/>
    <s v="ELMV010100"/>
    <s v="1"/>
    <s v="-"/>
    <n v="631860"/>
    <n v="658128"/>
    <n v="669799"/>
    <n v="669799"/>
    <s v=""/>
    <x v="3"/>
  </r>
  <r>
    <x v="9"/>
    <x v="38"/>
    <s v="EL10"/>
    <x v="16"/>
    <x v="0"/>
    <x v="3"/>
    <s v="AAD_NONE"/>
    <s v="ELMV010200"/>
    <s v="1"/>
    <s v="-"/>
    <n v="5394379"/>
    <n v="5609775"/>
    <n v="5705477"/>
    <n v="5705477"/>
    <s v=""/>
    <x v="3"/>
  </r>
  <r>
    <x v="9"/>
    <x v="38"/>
    <s v="EL10"/>
    <x v="16"/>
    <x v="0"/>
    <x v="3"/>
    <s v="AAD_NONE"/>
    <s v="ELMV020100"/>
    <s v="1"/>
    <s v="-"/>
    <n v="-477"/>
    <n v="-477"/>
    <n v="-477"/>
    <n v="-477"/>
    <s v=""/>
    <x v="3"/>
  </r>
  <r>
    <x v="9"/>
    <x v="38"/>
    <s v="EL10"/>
    <x v="16"/>
    <x v="0"/>
    <x v="9"/>
    <s v="AAD_NONE"/>
    <s v="KLRK010100"/>
    <s v="1"/>
    <s v="-"/>
    <n v="15595"/>
    <n v="15595"/>
    <n v="15595"/>
    <n v="15595"/>
    <s v=""/>
    <x v="9"/>
  </r>
  <r>
    <x v="9"/>
    <x v="38"/>
    <s v="EL10"/>
    <x v="16"/>
    <x v="0"/>
    <x v="9"/>
    <s v="AAD_NONE"/>
    <s v="KLRK010200"/>
    <s v="1"/>
    <s v="-"/>
    <n v="502276"/>
    <n v="502276"/>
    <n v="502276"/>
    <n v="502276"/>
    <s v=""/>
    <x v="9"/>
  </r>
  <r>
    <x v="9"/>
    <x v="38"/>
    <s v="EL10"/>
    <x v="16"/>
    <x v="0"/>
    <x v="9"/>
    <s v="AAD_NONE"/>
    <s v="KLRK010300"/>
    <s v="1"/>
    <s v="-"/>
    <n v="1916"/>
    <n v="1916"/>
    <n v="1916"/>
    <n v="1916"/>
    <s v=""/>
    <x v="9"/>
  </r>
  <r>
    <x v="9"/>
    <x v="38"/>
    <s v="EL10"/>
    <x v="16"/>
    <x v="0"/>
    <x v="9"/>
    <s v="AAD_NONE"/>
    <s v="KLEK010100"/>
    <s v="1"/>
    <s v="-"/>
    <n v="83075"/>
    <n v="83075"/>
    <n v="83075"/>
    <n v="83075"/>
    <s v=""/>
    <x v="9"/>
  </r>
  <r>
    <x v="9"/>
    <x v="38"/>
    <s v="EL10"/>
    <x v="16"/>
    <x v="0"/>
    <x v="9"/>
    <s v="AAD_NONE"/>
    <s v="KLEK010200"/>
    <s v="1"/>
    <s v="-"/>
    <n v="9178"/>
    <n v="9178"/>
    <n v="9178"/>
    <n v="9178"/>
    <s v=""/>
    <x v="9"/>
  </r>
  <r>
    <x v="9"/>
    <x v="38"/>
    <s v="EL10"/>
    <x v="16"/>
    <x v="0"/>
    <x v="9"/>
    <s v="AAD_NONE"/>
    <s v="KLEK020100"/>
    <s v="1"/>
    <s v="-"/>
    <n v="2983"/>
    <n v="2983"/>
    <n v="2983"/>
    <n v="2983"/>
    <s v=""/>
    <x v="9"/>
  </r>
  <r>
    <x v="9"/>
    <x v="38"/>
    <s v="EL10"/>
    <x v="16"/>
    <x v="0"/>
    <x v="9"/>
    <s v="AAD_NONE"/>
    <s v="KLEK020200"/>
    <s v="1"/>
    <s v="-"/>
    <n v="7133"/>
    <n v="7133"/>
    <n v="7133"/>
    <n v="7133"/>
    <s v=""/>
    <x v="9"/>
  </r>
  <r>
    <x v="9"/>
    <x v="38"/>
    <s v="EL10"/>
    <x v="16"/>
    <x v="0"/>
    <x v="9"/>
    <s v="AAD_NONE"/>
    <s v="KLEM010100"/>
    <s v="1"/>
    <s v="-"/>
    <n v="33947"/>
    <n v="33947"/>
    <n v="33947"/>
    <n v="33947"/>
    <s v=""/>
    <x v="9"/>
  </r>
  <r>
    <x v="9"/>
    <x v="38"/>
    <s v="EL10"/>
    <x v="16"/>
    <x v="0"/>
    <x v="9"/>
    <s v="AAD_NONE"/>
    <s v="KLEM010200"/>
    <s v="1"/>
    <s v="-"/>
    <n v="11316"/>
    <n v="11316"/>
    <n v="11316"/>
    <n v="11316"/>
    <s v=""/>
    <x v="9"/>
  </r>
  <r>
    <x v="9"/>
    <x v="38"/>
    <s v="EL10"/>
    <x v="16"/>
    <x v="0"/>
    <x v="9"/>
    <s v="AAD_NONE"/>
    <s v="KLEM020100"/>
    <s v="1"/>
    <s v="-"/>
    <n v="22047"/>
    <n v="22047"/>
    <n v="22047"/>
    <n v="22047"/>
    <s v=""/>
    <x v="9"/>
  </r>
  <r>
    <x v="9"/>
    <x v="38"/>
    <s v="EL10"/>
    <x v="16"/>
    <x v="0"/>
    <x v="9"/>
    <s v="AAD_NONE"/>
    <s v="KLEM030100"/>
    <s v="1"/>
    <s v="-"/>
    <n v="5154"/>
    <n v="5154"/>
    <n v="5154"/>
    <n v="5154"/>
    <s v=""/>
    <x v="9"/>
  </r>
  <r>
    <x v="9"/>
    <x v="38"/>
    <s v="EL10"/>
    <x v="16"/>
    <x v="0"/>
    <x v="9"/>
    <s v="AAD_NONE"/>
    <s v="KLEM040100"/>
    <s v="1"/>
    <s v="-"/>
    <n v="31644"/>
    <n v="31644"/>
    <n v="31644"/>
    <n v="31644"/>
    <s v=""/>
    <x v="9"/>
  </r>
  <r>
    <x v="9"/>
    <x v="38"/>
    <s v="EL10"/>
    <x v="16"/>
    <x v="0"/>
    <x v="9"/>
    <s v="AAD_NONE"/>
    <s v="ELER030100"/>
    <s v="1"/>
    <s v="-"/>
    <n v="8193"/>
    <n v="8193"/>
    <n v="8193"/>
    <n v="8193"/>
    <s v=""/>
    <x v="9"/>
  </r>
  <r>
    <x v="9"/>
    <x v="38"/>
    <s v="EL10"/>
    <x v="16"/>
    <x v="0"/>
    <x v="9"/>
    <s v="AAD_NONE"/>
    <s v="ELER030200"/>
    <s v="1"/>
    <s v="-"/>
    <n v="1800"/>
    <n v="1800"/>
    <n v="1800"/>
    <n v="1800"/>
    <s v=""/>
    <x v="9"/>
  </r>
  <r>
    <x v="9"/>
    <x v="38"/>
    <s v="EL10"/>
    <x v="16"/>
    <x v="0"/>
    <x v="9"/>
    <s v="AAD_NONE"/>
    <s v="ELTL010100"/>
    <s v="1"/>
    <s v="-"/>
    <n v="121000"/>
    <n v="121000"/>
    <n v="121000"/>
    <n v="121000"/>
    <s v=""/>
    <x v="9"/>
  </r>
  <r>
    <x v="9"/>
    <x v="38"/>
    <s v="EL10"/>
    <x v="16"/>
    <x v="0"/>
    <x v="9"/>
    <s v="AAD_NONE"/>
    <s v="ELTL010200"/>
    <s v="1"/>
    <s v="-"/>
    <n v="94593"/>
    <n v="94593"/>
    <n v="94593"/>
    <n v="94593"/>
    <s v=""/>
    <x v="9"/>
  </r>
  <r>
    <x v="9"/>
    <x v="38"/>
    <s v="EL10"/>
    <x v="16"/>
    <x v="0"/>
    <x v="9"/>
    <s v="AAD_NONE"/>
    <s v="ELTL010300"/>
    <s v="1"/>
    <s v="-"/>
    <n v="114010"/>
    <n v="114010"/>
    <n v="114010"/>
    <n v="114010"/>
    <s v=""/>
    <x v="9"/>
  </r>
  <r>
    <x v="9"/>
    <x v="38"/>
    <s v="EL10"/>
    <x v="16"/>
    <x v="0"/>
    <x v="9"/>
    <s v="AAD_NONE"/>
    <s v="ELTL010400"/>
    <s v="1"/>
    <s v="-"/>
    <n v="800827"/>
    <n v="800827"/>
    <n v="800827"/>
    <n v="800827"/>
    <s v=""/>
    <x v="9"/>
  </r>
  <r>
    <x v="9"/>
    <x v="38"/>
    <s v="EL10"/>
    <x v="16"/>
    <x v="0"/>
    <x v="9"/>
    <s v="AAD_NONE"/>
    <s v="ELMV010100"/>
    <s v="1"/>
    <s v="-"/>
    <n v="224841"/>
    <n v="224841"/>
    <n v="224841"/>
    <n v="224841"/>
    <s v=""/>
    <x v="9"/>
  </r>
  <r>
    <x v="9"/>
    <x v="38"/>
    <s v="EL10"/>
    <x v="16"/>
    <x v="0"/>
    <x v="9"/>
    <s v="AAD_NONE"/>
    <s v="ELMV010200"/>
    <s v="1"/>
    <s v="-"/>
    <n v="18871"/>
    <n v="18871"/>
    <n v="18871"/>
    <n v="18871"/>
    <s v=""/>
    <x v="9"/>
  </r>
  <r>
    <x v="9"/>
    <x v="38"/>
    <s v="EL10"/>
    <x v="16"/>
    <x v="0"/>
    <x v="9"/>
    <s v="AAD_NONE"/>
    <s v="ELMV020100"/>
    <s v="1"/>
    <s v="-"/>
    <n v="92200"/>
    <n v="92200"/>
    <n v="92200"/>
    <n v="92200"/>
    <s v=""/>
    <x v="9"/>
  </r>
  <r>
    <x v="9"/>
    <x v="38"/>
    <s v="EL10"/>
    <x v="16"/>
    <x v="0"/>
    <x v="24"/>
    <s v="AAD_NONE"/>
    <s v="KLRK010100"/>
    <s v="1"/>
    <s v="9L10-RR20-02131-ROHE"/>
    <n v="79791"/>
    <n v="86661"/>
    <m/>
    <m/>
    <s v=""/>
    <x v="23"/>
  </r>
  <r>
    <x v="9"/>
    <x v="38"/>
    <s v="EL10"/>
    <x v="16"/>
    <x v="0"/>
    <x v="24"/>
    <s v="AAD_NONE"/>
    <s v="ELER030100"/>
    <s v="1"/>
    <s v="9L10-RR20-02211-RESS"/>
    <n v="2787"/>
    <n v="1990"/>
    <m/>
    <m/>
    <s v=""/>
    <x v="23"/>
  </r>
  <r>
    <x v="9"/>
    <x v="38"/>
    <s v="EL10"/>
    <x v="16"/>
    <x v="4"/>
    <x v="3"/>
    <s v="AAD_NONE"/>
    <s v="KLRK010100"/>
    <s v="1"/>
    <s v="9L10-MU00-ADAPTEST"/>
    <n v="769253"/>
    <n v="1072983"/>
    <n v="896418"/>
    <n v="870257"/>
    <s v=""/>
    <x v="3"/>
  </r>
  <r>
    <x v="9"/>
    <x v="38"/>
    <s v="EL10"/>
    <x v="16"/>
    <x v="4"/>
    <x v="3"/>
    <s v="AAD_NONE"/>
    <s v="KLRK010100"/>
    <s v="1"/>
    <s v="9L10-RR20-02131-ROHE"/>
    <n v="797179"/>
    <n v="280847"/>
    <m/>
    <m/>
    <s v=""/>
    <x v="3"/>
  </r>
  <r>
    <x v="9"/>
    <x v="38"/>
    <s v="EL10"/>
    <x v="16"/>
    <x v="4"/>
    <x v="3"/>
    <s v="AAD_NONE"/>
    <s v="KLEK010100"/>
    <s v="1"/>
    <s v="9L10-MU00-LIFEIPLKO"/>
    <n v="1200000"/>
    <n v="1200000"/>
    <n v="1200000"/>
    <n v="1000000"/>
    <s v=""/>
    <x v="3"/>
  </r>
  <r>
    <x v="9"/>
    <x v="38"/>
    <s v="EL10"/>
    <x v="16"/>
    <x v="4"/>
    <x v="3"/>
    <s v="AAD_NONE"/>
    <s v="ELER010100"/>
    <s v="1"/>
    <s v="9L10-MU14-LIFE20"/>
    <n v="692874"/>
    <n v="692874"/>
    <n v="692874"/>
    <n v="692874"/>
    <s v=""/>
    <x v="3"/>
  </r>
  <r>
    <x v="9"/>
    <x v="38"/>
    <s v="EL10"/>
    <x v="16"/>
    <x v="4"/>
    <x v="3"/>
    <s v="AAD_NONE"/>
    <s v="ELER010200"/>
    <s v="1"/>
    <s v="9L10-MU14-LIFE20"/>
    <n v="227919"/>
    <n v="227919"/>
    <n v="227919"/>
    <n v="227919"/>
    <s v=""/>
    <x v="3"/>
  </r>
  <r>
    <x v="9"/>
    <x v="38"/>
    <s v="EL10"/>
    <x v="16"/>
    <x v="4"/>
    <x v="3"/>
    <s v="AAD_NONE"/>
    <s v="ELER020100"/>
    <s v="1"/>
    <s v="9L10-MU14-LIFE20"/>
    <n v="248023"/>
    <n v="248023"/>
    <n v="248023"/>
    <n v="248023"/>
    <s v=""/>
    <x v="3"/>
  </r>
  <r>
    <x v="9"/>
    <x v="38"/>
    <s v="EL10"/>
    <x v="16"/>
    <x v="4"/>
    <x v="3"/>
    <s v="AAD_NONE"/>
    <s v="ELER020100"/>
    <s v="1"/>
    <s v="9L10-RR20-04132BAUH"/>
    <n v="69891"/>
    <n v="42166"/>
    <m/>
    <m/>
    <s v=""/>
    <x v="3"/>
  </r>
  <r>
    <x v="9"/>
    <x v="38"/>
    <s v="EL10"/>
    <x v="16"/>
    <x v="4"/>
    <x v="3"/>
    <s v="AAD_NONE"/>
    <s v="ELER030100"/>
    <s v="1"/>
    <s v="9L10-RR20-02211-RESS"/>
    <n v="25257"/>
    <n v="2584"/>
    <m/>
    <m/>
    <s v=""/>
    <x v="3"/>
  </r>
  <r>
    <x v="9"/>
    <x v="38"/>
    <s v="EL10"/>
    <x v="16"/>
    <x v="4"/>
    <x v="3"/>
    <s v="AAD_NONE"/>
    <s v="ELTL010100"/>
    <s v="1"/>
    <s v="9L10-RB-AREND-CEF8"/>
    <n v="646476"/>
    <n v="628136"/>
    <m/>
    <m/>
    <s v=""/>
    <x v="3"/>
  </r>
  <r>
    <x v="9"/>
    <x v="38"/>
    <s v="EL10"/>
    <x v="16"/>
    <x v="4"/>
    <x v="3"/>
    <s v="AAD_NONE"/>
    <s v="ELTL010100"/>
    <s v="1"/>
    <s v="9L10-MU14-RB-CEF9"/>
    <n v="2434304"/>
    <n v="748377"/>
    <n v="117053"/>
    <m/>
    <s v=""/>
    <x v="3"/>
  </r>
  <r>
    <x v="9"/>
    <x v="38"/>
    <s v="EL10"/>
    <x v="16"/>
    <x v="4"/>
    <x v="3"/>
    <s v="AAD_NONE"/>
    <s v="ELTL010100"/>
    <s v="1"/>
    <s v="9L10-MU14-RB-CEF10"/>
    <n v="516791"/>
    <n v="516791"/>
    <n v="516791"/>
    <n v="476791"/>
    <s v=""/>
    <x v="3"/>
  </r>
  <r>
    <x v="9"/>
    <x v="38"/>
    <s v="EL10"/>
    <x v="16"/>
    <x v="4"/>
    <x v="3"/>
    <s v="AAD_NONE"/>
    <s v="ELTL010100"/>
    <s v="1"/>
    <s v="9L10-MU14-RB-CEF11"/>
    <n v="582744"/>
    <n v="582744"/>
    <n v="582744"/>
    <m/>
    <s v=""/>
    <x v="3"/>
  </r>
  <r>
    <x v="9"/>
    <x v="38"/>
    <s v="EL10"/>
    <x v="16"/>
    <x v="4"/>
    <x v="3"/>
    <s v="AAD_NONE"/>
    <s v="ELTL010100"/>
    <s v="1"/>
    <s v="9L10-MU21-RB-CEF12"/>
    <n v="3740554"/>
    <m/>
    <m/>
    <m/>
    <s v=""/>
    <x v="3"/>
  </r>
  <r>
    <x v="9"/>
    <x v="38"/>
    <s v="EL10"/>
    <x v="16"/>
    <x v="4"/>
    <x v="3"/>
    <s v="AAD_NONE"/>
    <s v="ELTL010100"/>
    <s v="1"/>
    <s v="9L10-MF00-08122RONG"/>
    <n v="8095500"/>
    <n v="18889500"/>
    <n v="8859000"/>
    <n v="4535000"/>
    <s v=""/>
    <x v="3"/>
  </r>
  <r>
    <x v="9"/>
    <x v="38"/>
    <s v="EL10"/>
    <x v="16"/>
    <x v="4"/>
    <x v="3"/>
    <s v="AAD_NONE"/>
    <s v="ELTL010400"/>
    <s v="1"/>
    <s v="9L10-MF00-08122KOVTR"/>
    <m/>
    <n v="2000000"/>
    <n v="12600000"/>
    <m/>
    <s v=""/>
    <x v="3"/>
  </r>
  <r>
    <x v="9"/>
    <x v="38"/>
    <s v="EL10"/>
    <x v="16"/>
    <x v="4"/>
    <x v="70"/>
    <s v="AAD_NONE"/>
    <s v="ELMV010200"/>
    <s v="1"/>
    <s v="9L10-LIFE-IPCLEANEST"/>
    <n v="231274"/>
    <n v="245073"/>
    <n v="226853"/>
    <n v="223206"/>
    <s v=""/>
    <x v="67"/>
  </r>
  <r>
    <x v="9"/>
    <x v="38"/>
    <s v="EL10"/>
    <x v="16"/>
    <x v="5"/>
    <x v="3"/>
    <s v="AAD_NONE"/>
    <s v="KLRK010300"/>
    <s v="1"/>
    <s v="S9LRR-KI20-02131"/>
    <n v="2047150"/>
    <n v="500000"/>
    <m/>
    <m/>
    <s v=""/>
    <x v="3"/>
  </r>
  <r>
    <x v="9"/>
    <x v="38"/>
    <s v="EL10"/>
    <x v="16"/>
    <x v="5"/>
    <x v="3"/>
    <s v="AAD_NONE"/>
    <s v="KLRK010300"/>
    <s v="1"/>
    <s v="S9LRR-KI20-02211"/>
    <n v="7954404"/>
    <n v="5665084"/>
    <m/>
    <m/>
    <s v=""/>
    <x v="3"/>
  </r>
  <r>
    <x v="9"/>
    <x v="38"/>
    <s v="EL10"/>
    <x v="16"/>
    <x v="5"/>
    <x v="3"/>
    <s v="AAD_NONE"/>
    <s v="KLEM020100"/>
    <s v="1"/>
    <s v="S9LRR-KI20-02313"/>
    <n v="109784"/>
    <n v="109784"/>
    <m/>
    <m/>
    <s v=""/>
    <x v="3"/>
  </r>
  <r>
    <x v="9"/>
    <x v="38"/>
    <s v="EL10"/>
    <x v="16"/>
    <x v="5"/>
    <x v="3"/>
    <s v="AAD_NONE"/>
    <s v="KLEM020100"/>
    <s v="1"/>
    <s v="S9LRR-KI20-02311"/>
    <n v="2000000"/>
    <n v="47451080"/>
    <m/>
    <m/>
    <s v=""/>
    <x v="3"/>
  </r>
  <r>
    <x v="9"/>
    <x v="38"/>
    <s v="EL10"/>
    <x v="16"/>
    <x v="5"/>
    <x v="3"/>
    <s v="AAD_NONE"/>
    <s v="KLEM020100"/>
    <s v="1"/>
    <s v="S9LRR-KI20-04321"/>
    <n v="500000"/>
    <n v="8295854"/>
    <m/>
    <m/>
    <s v=""/>
    <x v="3"/>
  </r>
  <r>
    <x v="9"/>
    <x v="38"/>
    <s v="EL10"/>
    <x v="16"/>
    <x v="5"/>
    <x v="3"/>
    <s v="AAD_NONE"/>
    <s v="KLEM020100"/>
    <s v="1"/>
    <s v="S9LRR-KI20-04323"/>
    <n v="72829"/>
    <n v="48488"/>
    <m/>
    <m/>
    <s v=""/>
    <x v="3"/>
  </r>
  <r>
    <x v="9"/>
    <x v="38"/>
    <s v="EL10"/>
    <x v="16"/>
    <x v="5"/>
    <x v="3"/>
    <s v="AAD_NONE"/>
    <s v="KLEM020100"/>
    <s v="1"/>
    <s v="S9LRR-KI20-04333"/>
    <n v="43943"/>
    <n v="31831"/>
    <m/>
    <m/>
    <s v=""/>
    <x v="3"/>
  </r>
  <r>
    <x v="9"/>
    <x v="38"/>
    <s v="EL10"/>
    <x v="16"/>
    <x v="5"/>
    <x v="3"/>
    <s v="AAD_NONE"/>
    <s v="KLEM020100"/>
    <s v="1"/>
    <s v="S9LRR-KI20-04331"/>
    <n v="4000000"/>
    <n v="3558169"/>
    <m/>
    <m/>
    <s v=""/>
    <x v="3"/>
  </r>
  <r>
    <x v="9"/>
    <x v="38"/>
    <s v="EL10"/>
    <x v="16"/>
    <x v="5"/>
    <x v="3"/>
    <s v="AAD_NONE"/>
    <s v="ELER020100"/>
    <s v="1"/>
    <s v="S9LRR-EI20-04123"/>
    <n v="104692"/>
    <n v="47708"/>
    <m/>
    <m/>
    <s v=""/>
    <x v="3"/>
  </r>
  <r>
    <x v="9"/>
    <x v="38"/>
    <s v="EL10"/>
    <x v="16"/>
    <x v="5"/>
    <x v="3"/>
    <s v="AAD_NONE"/>
    <s v="ELER020100"/>
    <s v="1"/>
    <s v="S9LRR-EI20-04131"/>
    <n v="15000000"/>
    <n v="5353509"/>
    <m/>
    <m/>
    <s v=""/>
    <x v="3"/>
  </r>
  <r>
    <x v="9"/>
    <x v="38"/>
    <s v="EL10"/>
    <x v="16"/>
    <x v="5"/>
    <x v="3"/>
    <s v="AAD_NONE"/>
    <s v="ELER020100"/>
    <s v="1"/>
    <s v="S9LRR-EI20-04133"/>
    <n v="370400"/>
    <n v="198200"/>
    <m/>
    <m/>
    <s v=""/>
    <x v="3"/>
  </r>
  <r>
    <x v="9"/>
    <x v="38"/>
    <s v="EL10"/>
    <x v="16"/>
    <x v="5"/>
    <x v="3"/>
    <s v="AAD_NONE"/>
    <s v="ELTL010100"/>
    <s v="1"/>
    <s v="S9LRR-RT20-05133"/>
    <m/>
    <n v="1665961"/>
    <m/>
    <m/>
    <s v=""/>
    <x v="3"/>
  </r>
  <r>
    <x v="9"/>
    <x v="38"/>
    <s v="EL10"/>
    <x v="16"/>
    <x v="5"/>
    <x v="68"/>
    <s v="AAD_NONE"/>
    <s v="ELER020100"/>
    <s v="1"/>
    <s v="S9LRR-EI20-04121"/>
    <n v="2664642"/>
    <n v="1000000"/>
    <m/>
    <m/>
    <s v=""/>
    <x v="65"/>
  </r>
  <r>
    <x v="9"/>
    <x v="38"/>
    <s v="EL10"/>
    <x v="16"/>
    <x v="5"/>
    <x v="68"/>
    <s v="AAD_NONE"/>
    <s v="ELER020100"/>
    <s v="1"/>
    <s v="S1LRF-EI21-02166"/>
    <n v="4914000"/>
    <n v="4914000"/>
    <n v="4914000"/>
    <n v="4914000"/>
    <s v=""/>
    <x v="65"/>
  </r>
  <r>
    <x v="9"/>
    <x v="38"/>
    <s v="EL10"/>
    <x v="16"/>
    <x v="7"/>
    <x v="3"/>
    <s v="AAD_NONE"/>
    <s v="KLRK010100"/>
    <s v="1"/>
    <s v="S8L10-KVOOT"/>
    <n v="560000"/>
    <n v="400000"/>
    <n v="400000"/>
    <n v="400000"/>
    <s v=""/>
    <x v="3"/>
  </r>
  <r>
    <x v="9"/>
    <x v="38"/>
    <s v="EL10"/>
    <x v="16"/>
    <x v="7"/>
    <x v="3"/>
    <s v="AAD_NONE"/>
    <s v="KLRK010100"/>
    <s v="1"/>
    <s v="8L10-AT00-KLIIMA"/>
    <n v="856032"/>
    <n v="854804"/>
    <n v="848404"/>
    <n v="848404"/>
    <s v=""/>
    <x v="3"/>
  </r>
  <r>
    <x v="9"/>
    <x v="38"/>
    <s v="EL10"/>
    <x v="16"/>
    <x v="7"/>
    <x v="69"/>
    <s v="AAD_NONE"/>
    <s v="KLRK010100"/>
    <s v="1"/>
    <s v="S8L10-KVOOT"/>
    <n v="7310000"/>
    <n v="9910000"/>
    <n v="7200000"/>
    <n v="4680000"/>
    <s v=""/>
    <x v="66"/>
  </r>
  <r>
    <x v="9"/>
    <x v="38"/>
    <s v="EL10"/>
    <x v="16"/>
    <x v="7"/>
    <x v="69"/>
    <s v="AAD_NONE"/>
    <s v="KLEM030100"/>
    <s v="1"/>
    <s v="S8L10-KVOOT"/>
    <n v="1612000"/>
    <n v="1612000"/>
    <n v="1611000"/>
    <m/>
    <s v=""/>
    <x v="66"/>
  </r>
  <r>
    <x v="9"/>
    <x v="38"/>
    <s v="EL10"/>
    <x v="16"/>
    <x v="7"/>
    <x v="69"/>
    <s v="AAD_NONE"/>
    <s v="ELTL010100"/>
    <s v="1"/>
    <s v="9L10-RB-AREND-CEF8"/>
    <n v="151643"/>
    <n v="147341"/>
    <m/>
    <m/>
    <s v=""/>
    <x v="66"/>
  </r>
  <r>
    <x v="9"/>
    <x v="38"/>
    <s v="EL10"/>
    <x v="16"/>
    <x v="7"/>
    <x v="69"/>
    <s v="AAD_NONE"/>
    <s v="ELTL010100"/>
    <s v="1"/>
    <s v="9L10-MU14-RB-CEF9"/>
    <n v="460425"/>
    <n v="156930"/>
    <n v="29263"/>
    <m/>
    <s v=""/>
    <x v="66"/>
  </r>
  <r>
    <x v="9"/>
    <x v="38"/>
    <s v="EL10"/>
    <x v="16"/>
    <x v="7"/>
    <x v="69"/>
    <s v="AAD_NONE"/>
    <s v="ELTL010100"/>
    <s v="1"/>
    <s v="9L10-MU14-RB-CEF10"/>
    <n v="129198"/>
    <n v="129198"/>
    <n v="129198"/>
    <n v="119198"/>
    <s v=""/>
    <x v="66"/>
  </r>
  <r>
    <x v="9"/>
    <x v="38"/>
    <s v="EL10"/>
    <x v="16"/>
    <x v="7"/>
    <x v="69"/>
    <s v="AAD_NONE"/>
    <s v="ELTL010100"/>
    <s v="1"/>
    <s v="9L10-MU14-RB-CEF11"/>
    <n v="145686"/>
    <n v="145686"/>
    <n v="145686"/>
    <m/>
    <s v=""/>
    <x v="66"/>
  </r>
  <r>
    <x v="9"/>
    <x v="38"/>
    <s v="EL10"/>
    <x v="17"/>
    <x v="0"/>
    <x v="3"/>
    <s v="AAD_NONE"/>
    <s v="ELTL010100"/>
    <s v="1"/>
    <s v="-"/>
    <n v="30000"/>
    <n v="30000"/>
    <n v="30000"/>
    <n v="30000"/>
    <s v=""/>
    <x v="3"/>
  </r>
  <r>
    <x v="9"/>
    <x v="38"/>
    <s v="EL10"/>
    <x v="5"/>
    <x v="2"/>
    <x v="3"/>
    <s v="AAD_NONE"/>
    <s v="KLEK020200"/>
    <s v="1"/>
    <s v="-"/>
    <n v="16359"/>
    <n v="16359"/>
    <n v="16359"/>
    <n v="16359"/>
    <s v=""/>
    <x v="3"/>
  </r>
  <r>
    <x v="9"/>
    <x v="38"/>
    <s v="EL10"/>
    <x v="10"/>
    <x v="4"/>
    <x v="3"/>
    <s v="AAD_NONE"/>
    <s v="XX01000000"/>
    <s v="1"/>
    <s v="6L10-SH00-01212-BIM"/>
    <n v="24747"/>
    <n v="24747"/>
    <n v="47999"/>
    <n v="4692"/>
    <s v=""/>
    <x v="3"/>
  </r>
  <r>
    <x v="9"/>
    <x v="38"/>
    <s v="EL10"/>
    <x v="10"/>
    <x v="4"/>
    <x v="3"/>
    <s v="AAD_NONE"/>
    <s v="XX01000000"/>
    <s v="1"/>
    <s v="9L10-MU14-LIFE20"/>
    <n v="1337500"/>
    <n v="1337500"/>
    <n v="1337500"/>
    <n v="1337500"/>
    <s v=""/>
    <x v="3"/>
  </r>
  <r>
    <x v="9"/>
    <x v="38"/>
    <s v="EL10"/>
    <x v="10"/>
    <x v="4"/>
    <x v="3"/>
    <s v="AAD_NONE"/>
    <s v="XX01000000"/>
    <s v="1"/>
    <s v="9L10-IR21-GOV4WATER"/>
    <n v="45026"/>
    <n v="45026"/>
    <n v="45026"/>
    <n v="22513"/>
    <s v=""/>
    <x v="3"/>
  </r>
  <r>
    <x v="9"/>
    <x v="38"/>
    <s v="EL10"/>
    <x v="10"/>
    <x v="4"/>
    <x v="3"/>
    <s v="AAD_NONE"/>
    <s v="XX01000000"/>
    <s v="1"/>
    <s v="9L10-MU21-LIFE-HOME"/>
    <n v="136729"/>
    <n v="20899"/>
    <m/>
    <m/>
    <s v=""/>
    <x v="3"/>
  </r>
  <r>
    <x v="9"/>
    <x v="38"/>
    <s v="EL10"/>
    <x v="10"/>
    <x v="4"/>
    <x v="3"/>
    <s v="AAD_NONE"/>
    <s v="XX01000000"/>
    <s v="1"/>
    <s v="9L10-RB-AREND-CEF8"/>
    <n v="32150164"/>
    <n v="33862031"/>
    <n v="14298375"/>
    <n v="3371034"/>
    <s v=""/>
    <x v="3"/>
  </r>
  <r>
    <x v="9"/>
    <x v="38"/>
    <s v="EL10"/>
    <x v="10"/>
    <x v="4"/>
    <x v="3"/>
    <s v="AAD_NONE"/>
    <s v="XX01000000"/>
    <s v="1"/>
    <s v="9L10-MU14-RB-CEF9"/>
    <n v="48067829"/>
    <n v="41314802"/>
    <n v="25370705"/>
    <m/>
    <s v=""/>
    <x v="3"/>
  </r>
  <r>
    <x v="9"/>
    <x v="38"/>
    <s v="EL10"/>
    <x v="10"/>
    <x v="4"/>
    <x v="3"/>
    <s v="AAD_NONE"/>
    <s v="XX01000000"/>
    <s v="1"/>
    <s v="9L10-MU14-RB-CEF10"/>
    <n v="34047751"/>
    <n v="34059929"/>
    <n v="33702042"/>
    <n v="7834570"/>
    <s v=""/>
    <x v="3"/>
  </r>
  <r>
    <x v="9"/>
    <x v="38"/>
    <s v="EL10"/>
    <x v="10"/>
    <x v="4"/>
    <x v="3"/>
    <s v="AAD_NONE"/>
    <s v="XX01000000"/>
    <s v="1"/>
    <s v="9L10-MU14-RB-CEF11"/>
    <n v="59402327"/>
    <n v="59240874"/>
    <n v="52909306"/>
    <n v="582744"/>
    <s v=""/>
    <x v="3"/>
  </r>
  <r>
    <x v="9"/>
    <x v="38"/>
    <s v="EL10"/>
    <x v="10"/>
    <x v="4"/>
    <x v="3"/>
    <s v="AAD_NONE"/>
    <s v="XX01000000"/>
    <s v="1"/>
    <s v="9L10-MU21-RB-CEF12"/>
    <n v="7046933"/>
    <n v="9985674"/>
    <m/>
    <m/>
    <s v=""/>
    <x v="3"/>
  </r>
  <r>
    <x v="9"/>
    <x v="38"/>
    <s v="EL10"/>
    <x v="10"/>
    <x v="4"/>
    <x v="3"/>
    <s v="AAD_NONE"/>
    <s v="XX01000000"/>
    <s v="1"/>
    <s v="9L10-MF00-08122RONG"/>
    <n v="8095500"/>
    <n v="18889500"/>
    <n v="8859000"/>
    <n v="4535000"/>
    <s v=""/>
    <x v="3"/>
  </r>
  <r>
    <x v="9"/>
    <x v="38"/>
    <s v="EL10"/>
    <x v="10"/>
    <x v="4"/>
    <x v="3"/>
    <s v="AAD_NONE"/>
    <s v="XX01000000"/>
    <s v="1"/>
    <s v="9L10-MF00-08122KOVTR"/>
    <m/>
    <n v="2000000"/>
    <n v="12600000"/>
    <m/>
    <s v=""/>
    <x v="3"/>
  </r>
  <r>
    <x v="9"/>
    <x v="38"/>
    <s v="EL10"/>
    <x v="10"/>
    <x v="4"/>
    <x v="3"/>
    <s v="AAD_NONE"/>
    <s v="XX01000000"/>
    <s v="1"/>
    <s v="9L10-RR20-01122-EEH"/>
    <n v="648000"/>
    <m/>
    <m/>
    <m/>
    <s v=""/>
    <x v="3"/>
  </r>
  <r>
    <x v="9"/>
    <x v="38"/>
    <s v="EL10"/>
    <x v="10"/>
    <x v="4"/>
    <x v="3"/>
    <s v="AAD_NONE"/>
    <s v="XX01000000"/>
    <s v="1"/>
    <s v="9L10-RR20-02131-ROHE"/>
    <n v="797179"/>
    <n v="280847"/>
    <m/>
    <m/>
    <s v=""/>
    <x v="3"/>
  </r>
  <r>
    <x v="9"/>
    <x v="38"/>
    <s v="EL10"/>
    <x v="10"/>
    <x v="4"/>
    <x v="3"/>
    <s v="AAD_NONE"/>
    <s v="XX01000000"/>
    <s v="1"/>
    <s v="9L10-RR20-02211-RESS"/>
    <n v="25257"/>
    <n v="2584"/>
    <m/>
    <m/>
    <s v=""/>
    <x v="3"/>
  </r>
  <r>
    <x v="9"/>
    <x v="38"/>
    <s v="EL10"/>
    <x v="10"/>
    <x v="4"/>
    <x v="3"/>
    <s v="AAD_NONE"/>
    <s v="XX01000000"/>
    <s v="1"/>
    <s v="9L10-RR20-04122BAUH"/>
    <n v="119891"/>
    <n v="92166"/>
    <m/>
    <m/>
    <s v=""/>
    <x v="3"/>
  </r>
  <r>
    <x v="9"/>
    <x v="38"/>
    <s v="EL10"/>
    <x v="10"/>
    <x v="4"/>
    <x v="3"/>
    <s v="AAD_NONE"/>
    <s v="XX01000000"/>
    <s v="1"/>
    <s v="9L10-RR20-04132BAUH"/>
    <n v="69891"/>
    <n v="42166"/>
    <m/>
    <m/>
    <s v=""/>
    <x v="3"/>
  </r>
  <r>
    <x v="9"/>
    <x v="38"/>
    <s v="EL10"/>
    <x v="10"/>
    <x v="4"/>
    <x v="3"/>
    <s v="AAD_NONE"/>
    <s v="XX01000000"/>
    <s v="1"/>
    <s v="9L10-RR20-08112REPOW"/>
    <n v="3814135"/>
    <n v="2803668"/>
    <m/>
    <m/>
    <s v=""/>
    <x v="3"/>
  </r>
  <r>
    <x v="9"/>
    <x v="38"/>
    <s v="EL10"/>
    <x v="10"/>
    <x v="4"/>
    <x v="3"/>
    <s v="AAD_NONE"/>
    <s v="XX01000000"/>
    <s v="1"/>
    <s v="1L10-TA21-07121"/>
    <n v="920058"/>
    <n v="1199413"/>
    <n v="1003355"/>
    <n v="1047803"/>
    <s v=""/>
    <x v="3"/>
  </r>
  <r>
    <x v="9"/>
    <x v="38"/>
    <s v="EL10"/>
    <x v="10"/>
    <x v="4"/>
    <x v="3"/>
    <s v="AAD_NONE"/>
    <s v="XX01000000"/>
    <s v="1"/>
    <s v="1L10-CF21-23132"/>
    <n v="380807"/>
    <n v="380807"/>
    <n v="210807"/>
    <n v="210807"/>
    <s v=""/>
    <x v="3"/>
  </r>
  <r>
    <x v="9"/>
    <x v="38"/>
    <s v="EL10"/>
    <x v="10"/>
    <x v="4"/>
    <x v="3"/>
    <s v="AAD_NONE"/>
    <s v="XX01000000"/>
    <s v="1"/>
    <s v="1L10-CF21-24112TAIBU"/>
    <n v="510000"/>
    <n v="340000"/>
    <n v="340000"/>
    <n v="354000"/>
    <s v=""/>
    <x v="3"/>
  </r>
  <r>
    <x v="9"/>
    <x v="38"/>
    <s v="EL10"/>
    <x v="10"/>
    <x v="4"/>
    <x v="70"/>
    <s v="AAD_NONE"/>
    <s v="XX01000000"/>
    <s v="1"/>
    <s v="9L10-MU00-LIFEIPLKO"/>
    <n v="1430000"/>
    <n v="1440000"/>
    <n v="1420000"/>
    <n v="1210000"/>
    <s v=""/>
    <x v="67"/>
  </r>
  <r>
    <x v="9"/>
    <x v="38"/>
    <s v="EL10"/>
    <x v="10"/>
    <x v="4"/>
    <x v="70"/>
    <s v="AAD_NONE"/>
    <s v="XX01000000"/>
    <s v="1"/>
    <s v="9L10-MU00-ADAPTEST"/>
    <n v="835204"/>
    <n v="1140778"/>
    <n v="973813"/>
    <n v="947652"/>
    <s v=""/>
    <x v="67"/>
  </r>
  <r>
    <x v="9"/>
    <x v="38"/>
    <s v="EL10"/>
    <x v="10"/>
    <x v="4"/>
    <x v="70"/>
    <s v="AAD_NONE"/>
    <s v="XX01000000"/>
    <s v="1"/>
    <s v="9L10-LIFE-IPCLEANEST"/>
    <n v="515485"/>
    <n v="472240"/>
    <n v="533288"/>
    <n v="558696"/>
    <s v=""/>
    <x v="67"/>
  </r>
  <r>
    <x v="9"/>
    <x v="38"/>
    <s v="EL10"/>
    <x v="10"/>
    <x v="5"/>
    <x v="3"/>
    <s v="AAD_NONE"/>
    <s v="XX01000000"/>
    <s v="1"/>
    <s v="S9LRR-RT20-01121"/>
    <n v="2948081"/>
    <m/>
    <m/>
    <m/>
    <s v=""/>
    <x v="3"/>
  </r>
  <r>
    <x v="9"/>
    <x v="38"/>
    <s v="EL10"/>
    <x v="10"/>
    <x v="5"/>
    <x v="3"/>
    <s v="AAD_NONE"/>
    <s v="XX01000000"/>
    <s v="1"/>
    <s v="S9LRR-KI20-02131"/>
    <n v="2047150"/>
    <n v="500000"/>
    <m/>
    <m/>
    <s v=""/>
    <x v="3"/>
  </r>
  <r>
    <x v="9"/>
    <x v="38"/>
    <s v="EL10"/>
    <x v="10"/>
    <x v="5"/>
    <x v="3"/>
    <s v="AAD_NONE"/>
    <s v="XX01000000"/>
    <s v="1"/>
    <s v="S9LRR-KI20-02211"/>
    <n v="7954404"/>
    <n v="5665084"/>
    <m/>
    <m/>
    <s v=""/>
    <x v="3"/>
  </r>
  <r>
    <x v="9"/>
    <x v="38"/>
    <s v="EL10"/>
    <x v="10"/>
    <x v="5"/>
    <x v="3"/>
    <s v="AAD_NONE"/>
    <s v="XX01000000"/>
    <s v="1"/>
    <s v="S9LRR-KI20-02313"/>
    <n v="109784"/>
    <n v="109784"/>
    <m/>
    <m/>
    <s v=""/>
    <x v="3"/>
  </r>
  <r>
    <x v="9"/>
    <x v="38"/>
    <s v="EL10"/>
    <x v="10"/>
    <x v="5"/>
    <x v="3"/>
    <s v="AAD_NONE"/>
    <s v="XX01000000"/>
    <s v="1"/>
    <s v="S9LRR-KI20-02311"/>
    <n v="2000000"/>
    <n v="47451080"/>
    <m/>
    <m/>
    <s v=""/>
    <x v="3"/>
  </r>
  <r>
    <x v="9"/>
    <x v="38"/>
    <s v="EL10"/>
    <x v="10"/>
    <x v="5"/>
    <x v="3"/>
    <s v="AAD_NONE"/>
    <s v="XX01000000"/>
    <s v="1"/>
    <s v="S9LRR-EI20-04123"/>
    <n v="104692"/>
    <n v="47708"/>
    <m/>
    <m/>
    <s v=""/>
    <x v="3"/>
  </r>
  <r>
    <x v="9"/>
    <x v="38"/>
    <s v="EL10"/>
    <x v="10"/>
    <x v="5"/>
    <x v="3"/>
    <s v="AAD_NONE"/>
    <s v="XX01000000"/>
    <s v="1"/>
    <s v="S9LRR-EI20-04121"/>
    <n v="2664642"/>
    <n v="1000000"/>
    <m/>
    <m/>
    <s v=""/>
    <x v="3"/>
  </r>
  <r>
    <x v="9"/>
    <x v="38"/>
    <s v="EL10"/>
    <x v="10"/>
    <x v="5"/>
    <x v="3"/>
    <s v="AAD_NONE"/>
    <s v="XX01000000"/>
    <s v="1"/>
    <s v="S9LRR-EI20-04131"/>
    <n v="15000000"/>
    <n v="5353509"/>
    <m/>
    <m/>
    <s v=""/>
    <x v="3"/>
  </r>
  <r>
    <x v="9"/>
    <x v="38"/>
    <s v="EL10"/>
    <x v="10"/>
    <x v="5"/>
    <x v="3"/>
    <s v="AAD_NONE"/>
    <s v="XX01000000"/>
    <s v="1"/>
    <s v="S9LRR-EI20-04133"/>
    <n v="370400"/>
    <n v="198200"/>
    <m/>
    <m/>
    <s v=""/>
    <x v="3"/>
  </r>
  <r>
    <x v="9"/>
    <x v="38"/>
    <s v="EL10"/>
    <x v="10"/>
    <x v="5"/>
    <x v="3"/>
    <s v="AAD_NONE"/>
    <s v="XX01000000"/>
    <s v="1"/>
    <s v="S9LRR-RT20-04313"/>
    <n v="12000000"/>
    <n v="4200000"/>
    <m/>
    <m/>
    <s v=""/>
    <x v="3"/>
  </r>
  <r>
    <x v="9"/>
    <x v="38"/>
    <s v="EL10"/>
    <x v="10"/>
    <x v="5"/>
    <x v="3"/>
    <s v="AAD_NONE"/>
    <s v="XX01000000"/>
    <s v="1"/>
    <s v="S9LRR-KI20-04321"/>
    <n v="500000"/>
    <n v="8295854"/>
    <m/>
    <m/>
    <s v=""/>
    <x v="3"/>
  </r>
  <r>
    <x v="9"/>
    <x v="38"/>
    <s v="EL10"/>
    <x v="10"/>
    <x v="5"/>
    <x v="3"/>
    <s v="AAD_NONE"/>
    <s v="XX01000000"/>
    <s v="1"/>
    <s v="S9LRR-KI20-04323"/>
    <n v="72829"/>
    <n v="48488"/>
    <m/>
    <m/>
    <s v=""/>
    <x v="3"/>
  </r>
  <r>
    <x v="9"/>
    <x v="38"/>
    <s v="EL10"/>
    <x v="10"/>
    <x v="5"/>
    <x v="3"/>
    <s v="AAD_NONE"/>
    <s v="XX01000000"/>
    <s v="1"/>
    <s v="S9LRR-KI20-04333"/>
    <n v="43943"/>
    <n v="31831"/>
    <m/>
    <m/>
    <s v=""/>
    <x v="3"/>
  </r>
  <r>
    <x v="9"/>
    <x v="38"/>
    <s v="EL10"/>
    <x v="10"/>
    <x v="5"/>
    <x v="3"/>
    <s v="AAD_NONE"/>
    <s v="XX01000000"/>
    <s v="1"/>
    <s v="S9LRR-KI20-04331"/>
    <n v="4000000"/>
    <n v="3558169"/>
    <m/>
    <m/>
    <s v=""/>
    <x v="3"/>
  </r>
  <r>
    <x v="9"/>
    <x v="38"/>
    <s v="EL10"/>
    <x v="10"/>
    <x v="5"/>
    <x v="3"/>
    <s v="AAD_NONE"/>
    <s v="XX01000000"/>
    <s v="1"/>
    <s v="S9LRR-RT20-05133"/>
    <m/>
    <n v="1665961"/>
    <m/>
    <m/>
    <s v=""/>
    <x v="3"/>
  </r>
  <r>
    <x v="9"/>
    <x v="38"/>
    <s v="EL10"/>
    <x v="10"/>
    <x v="5"/>
    <x v="3"/>
    <s v="AAD_NONE"/>
    <s v="XX01000000"/>
    <s v="1"/>
    <s v="S9LRR-RT20-05143"/>
    <n v="2600000"/>
    <m/>
    <m/>
    <m/>
    <s v=""/>
    <x v="3"/>
  </r>
  <r>
    <x v="9"/>
    <x v="38"/>
    <s v="EL10"/>
    <x v="10"/>
    <x v="5"/>
    <x v="3"/>
    <s v="AAD_NONE"/>
    <s v="XX01000000"/>
    <s v="1"/>
    <s v="S9LRR-RT20-08133"/>
    <n v="5800000"/>
    <n v="17000000"/>
    <m/>
    <m/>
    <s v=""/>
    <x v="3"/>
  </r>
  <r>
    <x v="9"/>
    <x v="38"/>
    <s v="EL10"/>
    <x v="10"/>
    <x v="5"/>
    <x v="3"/>
    <s v="AAD_NONE"/>
    <s v="XX01000000"/>
    <s v="1"/>
    <s v="S1LRF-EI21-02111"/>
    <n v="90000000"/>
    <n v="110000000"/>
    <n v="70000000"/>
    <m/>
    <s v=""/>
    <x v="3"/>
  </r>
  <r>
    <x v="9"/>
    <x v="38"/>
    <s v="EL10"/>
    <x v="10"/>
    <x v="5"/>
    <x v="3"/>
    <s v="AAD_NONE"/>
    <s v="XX01000000"/>
    <s v="1"/>
    <s v="S1LRF-EI21-02141"/>
    <n v="4000000"/>
    <n v="3500000"/>
    <n v="3500000"/>
    <n v="2000000"/>
    <s v=""/>
    <x v="3"/>
  </r>
  <r>
    <x v="9"/>
    <x v="38"/>
    <s v="EL10"/>
    <x v="10"/>
    <x v="5"/>
    <x v="3"/>
    <s v="AAD_NONE"/>
    <s v="XX01000000"/>
    <s v="1"/>
    <s v="S1LRF-KI21-21512"/>
    <n v="1951250"/>
    <n v="2033168"/>
    <n v="1239595"/>
    <n v="1118138"/>
    <s v=""/>
    <x v="3"/>
  </r>
  <r>
    <x v="9"/>
    <x v="38"/>
    <s v="EL10"/>
    <x v="10"/>
    <x v="5"/>
    <x v="3"/>
    <s v="AAD_NONE"/>
    <s v="XX01000000"/>
    <s v="1"/>
    <s v="S1LRF-KI21-02121"/>
    <n v="12031035"/>
    <n v="4366913"/>
    <n v="1633052"/>
    <n v="1000000"/>
    <s v=""/>
    <x v="3"/>
  </r>
  <r>
    <x v="9"/>
    <x v="38"/>
    <s v="EL10"/>
    <x v="10"/>
    <x v="5"/>
    <x v="3"/>
    <s v="AAD_NONE"/>
    <s v="XX01000000"/>
    <s v="1"/>
    <s v="S1LRF-EI21-02166"/>
    <n v="4914000"/>
    <n v="4914000"/>
    <n v="4914000"/>
    <n v="4914000"/>
    <s v=""/>
    <x v="3"/>
  </r>
  <r>
    <x v="9"/>
    <x v="38"/>
    <s v="EL10"/>
    <x v="10"/>
    <x v="5"/>
    <x v="3"/>
    <s v="AAD_NONE"/>
    <s v="XX01000000"/>
    <s v="1"/>
    <s v="S1LRF-KI21-02211"/>
    <n v="2333333"/>
    <n v="2333333"/>
    <n v="2333333"/>
    <m/>
    <s v=""/>
    <x v="3"/>
  </r>
  <r>
    <x v="9"/>
    <x v="38"/>
    <s v="EL10"/>
    <x v="10"/>
    <x v="5"/>
    <x v="3"/>
    <s v="AAD_NONE"/>
    <s v="XX01000000"/>
    <s v="1"/>
    <s v="S1LRF-RT21-25112"/>
    <n v="15438769"/>
    <n v="13158867"/>
    <n v="14619999"/>
    <m/>
    <s v=""/>
    <x v="3"/>
  </r>
  <r>
    <x v="9"/>
    <x v="38"/>
    <s v="EL10"/>
    <x v="10"/>
    <x v="5"/>
    <x v="3"/>
    <s v="AAD_NONE"/>
    <s v="XX01000000"/>
    <s v="1"/>
    <s v="S1LRF-RT21-25132"/>
    <m/>
    <n v="7000000"/>
    <n v="14000000"/>
    <n v="10000000"/>
    <s v=""/>
    <x v="3"/>
  </r>
  <r>
    <x v="9"/>
    <x v="38"/>
    <s v="EL10"/>
    <x v="10"/>
    <x v="5"/>
    <x v="3"/>
    <s v="AAD_NONE"/>
    <s v="XX01000000"/>
    <s v="1"/>
    <s v="S1LRF-RT21-25111"/>
    <n v="3000000"/>
    <n v="200000"/>
    <m/>
    <m/>
    <s v=""/>
    <x v="3"/>
  </r>
  <r>
    <x v="9"/>
    <x v="38"/>
    <s v="EL10"/>
    <x v="10"/>
    <x v="5"/>
    <x v="3"/>
    <s v="AAD_NONE"/>
    <s v="XX01000000"/>
    <s v="1"/>
    <s v="S1LCF-RT21-03122"/>
    <n v="67360480"/>
    <n v="54907101"/>
    <n v="48259783"/>
    <n v="43933284"/>
    <s v=""/>
    <x v="3"/>
  </r>
  <r>
    <x v="9"/>
    <x v="38"/>
    <s v="EL10"/>
    <x v="10"/>
    <x v="5"/>
    <x v="3"/>
    <s v="AAD_NONE"/>
    <s v="XX01000000"/>
    <s v="1"/>
    <s v="S1LCF-RT21-02342"/>
    <n v="1596000"/>
    <n v="5670000"/>
    <n v="1534000"/>
    <m/>
    <s v=""/>
    <x v="3"/>
  </r>
  <r>
    <x v="9"/>
    <x v="38"/>
    <s v="EL10"/>
    <x v="10"/>
    <x v="5"/>
    <x v="3"/>
    <s v="AAD_NONE"/>
    <s v="XX01000000"/>
    <s v="1"/>
    <s v="S1LCF-KI21-23111"/>
    <n v="1080000"/>
    <n v="1500000"/>
    <n v="5000000"/>
    <n v="2000000"/>
    <s v=""/>
    <x v="3"/>
  </r>
  <r>
    <x v="9"/>
    <x v="38"/>
    <s v="EL10"/>
    <x v="10"/>
    <x v="5"/>
    <x v="3"/>
    <s v="AAD_NONE"/>
    <s v="XX01000000"/>
    <s v="1"/>
    <s v="S1LCF-KI21-23122"/>
    <n v="365500"/>
    <n v="705500"/>
    <n v="1105000"/>
    <n v="1020000"/>
    <s v=""/>
    <x v="3"/>
  </r>
  <r>
    <x v="9"/>
    <x v="38"/>
    <s v="EL10"/>
    <x v="10"/>
    <x v="5"/>
    <x v="3"/>
    <s v="AAD_NONE"/>
    <s v="XX01000000"/>
    <s v="1"/>
    <s v="S1LCF-KI21-23131"/>
    <n v="400000"/>
    <n v="500000"/>
    <n v="500000"/>
    <n v="1350000"/>
    <s v=""/>
    <x v="3"/>
  </r>
  <r>
    <x v="9"/>
    <x v="38"/>
    <s v="EL10"/>
    <x v="10"/>
    <x v="5"/>
    <x v="3"/>
    <s v="AAD_NONE"/>
    <s v="XX01000000"/>
    <s v="1"/>
    <s v="S1LCF-KI21-23212"/>
    <n v="1500000"/>
    <n v="3000000"/>
    <n v="3000000"/>
    <n v="3000000"/>
    <s v=""/>
    <x v="3"/>
  </r>
  <r>
    <x v="9"/>
    <x v="38"/>
    <s v="EL10"/>
    <x v="10"/>
    <x v="5"/>
    <x v="3"/>
    <s v="AAD_NONE"/>
    <s v="XX01000000"/>
    <s v="1"/>
    <s v="S1LCF-KI21-23221"/>
    <n v="50000"/>
    <n v="100000"/>
    <n v="400000"/>
    <n v="950000"/>
    <s v=""/>
    <x v="3"/>
  </r>
  <r>
    <x v="9"/>
    <x v="38"/>
    <s v="EL10"/>
    <x v="10"/>
    <x v="5"/>
    <x v="3"/>
    <s v="AAD_NONE"/>
    <s v="XX01000000"/>
    <s v="1"/>
    <s v="S1LRF-KI21-02351"/>
    <n v="201704"/>
    <n v="200852"/>
    <n v="1200852"/>
    <n v="2200852"/>
    <s v=""/>
    <x v="3"/>
  </r>
  <r>
    <x v="9"/>
    <x v="38"/>
    <s v="EL10"/>
    <x v="10"/>
    <x v="5"/>
    <x v="3"/>
    <s v="AAD_NONE"/>
    <s v="XX01000000"/>
    <s v="1"/>
    <s v="S1LCF-KI21-24112"/>
    <n v="200000"/>
    <n v="200000"/>
    <n v="400000"/>
    <n v="400000"/>
    <s v=""/>
    <x v="3"/>
  </r>
  <r>
    <x v="9"/>
    <x v="38"/>
    <s v="EL10"/>
    <x v="10"/>
    <x v="5"/>
    <x v="3"/>
    <s v="AAD_NONE"/>
    <s v="XX01000000"/>
    <s v="1"/>
    <s v="S1LCF-KI21-24111"/>
    <n v="59444"/>
    <n v="200000"/>
    <n v="200000"/>
    <n v="1040556"/>
    <s v=""/>
    <x v="3"/>
  </r>
  <r>
    <x v="9"/>
    <x v="38"/>
    <s v="EL10"/>
    <x v="10"/>
    <x v="5"/>
    <x v="3"/>
    <s v="AAD_NONE"/>
    <s v="XX01000000"/>
    <s v="1"/>
    <s v="S1LCF-KI21-24121"/>
    <n v="400000"/>
    <n v="4627495"/>
    <n v="15220707"/>
    <n v="4100000"/>
    <s v=""/>
    <x v="3"/>
  </r>
  <r>
    <x v="9"/>
    <x v="38"/>
    <s v="EL10"/>
    <x v="10"/>
    <x v="5"/>
    <x v="3"/>
    <s v="AAD_NONE"/>
    <s v="XX01000000"/>
    <s v="1"/>
    <s v="S1LCF-KI21-24131"/>
    <n v="100000"/>
    <n v="100000"/>
    <n v="200000"/>
    <n v="5000000"/>
    <s v=""/>
    <x v="3"/>
  </r>
  <r>
    <x v="9"/>
    <x v="38"/>
    <s v="EL10"/>
    <x v="10"/>
    <x v="5"/>
    <x v="3"/>
    <s v="AAD_NONE"/>
    <s v="XX01000000"/>
    <s v="1"/>
    <s v="S1LCF-KI21-24141"/>
    <n v="100000"/>
    <n v="500000"/>
    <n v="5000000"/>
    <n v="5400000"/>
    <s v=""/>
    <x v="3"/>
  </r>
  <r>
    <x v="9"/>
    <x v="38"/>
    <s v="EL10"/>
    <x v="10"/>
    <x v="5"/>
    <x v="3"/>
    <s v="AAD_NONE"/>
    <s v="XX01000000"/>
    <s v="1"/>
    <s v="S1LCF-KI21-24151"/>
    <n v="300000"/>
    <n v="800000"/>
    <n v="5300000"/>
    <n v="9500000"/>
    <s v=""/>
    <x v="3"/>
  </r>
  <r>
    <x v="9"/>
    <x v="38"/>
    <s v="EL10"/>
    <x v="10"/>
    <x v="5"/>
    <x v="3"/>
    <s v="AAD_NONE"/>
    <s v="XX01000000"/>
    <s v="1"/>
    <s v="S1LJT-RT21-06182"/>
    <n v="745601"/>
    <n v="1198011"/>
    <n v="3487400"/>
    <m/>
    <s v=""/>
    <x v="3"/>
  </r>
  <r>
    <x v="9"/>
    <x v="38"/>
    <s v="EL10"/>
    <x v="10"/>
    <x v="5"/>
    <x v="3"/>
    <s v="AAD_NONE"/>
    <s v="XX01000000"/>
    <s v="1"/>
    <s v="S1LJT-RT21-61142"/>
    <n v="2243750"/>
    <n v="266250"/>
    <m/>
    <m/>
    <s v=""/>
    <x v="3"/>
  </r>
  <r>
    <x v="9"/>
    <x v="38"/>
    <s v="EL10"/>
    <x v="10"/>
    <x v="5"/>
    <x v="3"/>
    <s v="AAD_NONE"/>
    <s v="XX01000000"/>
    <s v="1"/>
    <s v="S1LJT-RT21-61152"/>
    <n v="200000"/>
    <n v="200000"/>
    <n v="320000"/>
    <n v="320000"/>
    <s v=""/>
    <x v="3"/>
  </r>
  <r>
    <x v="9"/>
    <x v="38"/>
    <s v="EL10"/>
    <x v="10"/>
    <x v="5"/>
    <x v="3"/>
    <s v="AAD_NONE"/>
    <s v="XX01000000"/>
    <s v="1"/>
    <s v="S1LJT-EI21-61161"/>
    <n v="10000000"/>
    <n v="5000000"/>
    <m/>
    <m/>
    <s v=""/>
    <x v="3"/>
  </r>
  <r>
    <x v="9"/>
    <x v="38"/>
    <s v="EL10"/>
    <x v="10"/>
    <x v="5"/>
    <x v="3"/>
    <s v="AAD_NONE"/>
    <s v="XX01000000"/>
    <s v="1"/>
    <s v="S1LJT-KI21-61131"/>
    <n v="2500000"/>
    <n v="2500000"/>
    <m/>
    <m/>
    <s v=""/>
    <x v="3"/>
  </r>
  <r>
    <x v="9"/>
    <x v="38"/>
    <s v="EL10"/>
    <x v="6"/>
    <x v="0"/>
    <x v="71"/>
    <s v="AAD_NONE"/>
    <s v="ELER020100"/>
    <s v="1"/>
    <s v="8L10-RE00-KODUTOETUS"/>
    <n v="2580000"/>
    <n v="2580000"/>
    <n v="2580000"/>
    <n v="2580000"/>
    <s v=""/>
    <x v="68"/>
  </r>
  <r>
    <x v="9"/>
    <x v="38"/>
    <s v="EL10"/>
    <x v="6"/>
    <x v="0"/>
    <x v="72"/>
    <s v="AAD_NONE"/>
    <s v="ELTL010300"/>
    <s v="1"/>
    <s v="-"/>
    <n v="7500000"/>
    <m/>
    <m/>
    <m/>
    <s v=""/>
    <x v="69"/>
  </r>
  <r>
    <x v="9"/>
    <x v="38"/>
    <s v="EL10"/>
    <x v="6"/>
    <x v="4"/>
    <x v="67"/>
    <s v="AAD_NONE"/>
    <s v="ELTL010100"/>
    <s v="1"/>
    <s v="9L10-RB-AREND-CEF8"/>
    <n v="31503688"/>
    <n v="33233894"/>
    <n v="14298375"/>
    <n v="3371034"/>
    <s v=""/>
    <x v="64"/>
  </r>
  <r>
    <x v="9"/>
    <x v="38"/>
    <s v="EL10"/>
    <x v="6"/>
    <x v="4"/>
    <x v="67"/>
    <s v="AAD_NONE"/>
    <s v="ELTL010100"/>
    <s v="1"/>
    <s v="9L10-MU14-RB-CEF9"/>
    <n v="44910579"/>
    <n v="40493590"/>
    <n v="25253652"/>
    <m/>
    <s v=""/>
    <x v="64"/>
  </r>
  <r>
    <x v="9"/>
    <x v="38"/>
    <s v="EL10"/>
    <x v="6"/>
    <x v="4"/>
    <x v="67"/>
    <s v="AAD_NONE"/>
    <s v="ELTL010100"/>
    <s v="1"/>
    <s v="9L10-MU14-RB-CEF10"/>
    <n v="33530960"/>
    <n v="33543138"/>
    <n v="33185251"/>
    <n v="7357779"/>
    <s v=""/>
    <x v="64"/>
  </r>
  <r>
    <x v="9"/>
    <x v="38"/>
    <s v="EL10"/>
    <x v="6"/>
    <x v="4"/>
    <x v="67"/>
    <s v="AAD_NONE"/>
    <s v="ELTL010100"/>
    <s v="1"/>
    <s v="9L10-MU14-RB-CEF11"/>
    <n v="58819583"/>
    <n v="58658130"/>
    <n v="52326562"/>
    <n v="582744"/>
    <s v=""/>
    <x v="64"/>
  </r>
  <r>
    <x v="9"/>
    <x v="38"/>
    <s v="EL10"/>
    <x v="6"/>
    <x v="4"/>
    <x v="67"/>
    <s v="AAD_NONE"/>
    <s v="ELTL010100"/>
    <s v="1"/>
    <s v="9L10-MU21-RB-CEF12"/>
    <n v="3306380"/>
    <n v="9985674"/>
    <m/>
    <m/>
    <s v=""/>
    <x v="64"/>
  </r>
  <r>
    <x v="9"/>
    <x v="38"/>
    <s v="EL10"/>
    <x v="6"/>
    <x v="5"/>
    <x v="0"/>
    <s v="AAD_NONE"/>
    <s v="ELER010100"/>
    <s v="1"/>
    <s v="S9LRR-RT20-01121"/>
    <n v="2948081"/>
    <m/>
    <m/>
    <m/>
    <s v=""/>
    <x v="0"/>
  </r>
  <r>
    <x v="9"/>
    <x v="38"/>
    <s v="EL10"/>
    <x v="6"/>
    <x v="5"/>
    <x v="73"/>
    <s v="AAD_NONE"/>
    <s v="KLEM040100"/>
    <s v="1"/>
    <s v="S1LRF-EI21-02141"/>
    <n v="4000000"/>
    <n v="3500000"/>
    <n v="3500000"/>
    <n v="2000000"/>
    <s v=""/>
    <x v="70"/>
  </r>
  <r>
    <x v="9"/>
    <x v="38"/>
    <s v="EL10"/>
    <x v="6"/>
    <x v="5"/>
    <x v="74"/>
    <s v="AAD_NONE"/>
    <s v="KLEM040100"/>
    <s v="1"/>
    <s v="S1LRF-KI21-21512"/>
    <n v="1951250"/>
    <n v="2033168"/>
    <n v="1239595"/>
    <n v="1118138"/>
    <s v=""/>
    <x v="71"/>
  </r>
  <r>
    <x v="9"/>
    <x v="38"/>
    <s v="EL10"/>
    <x v="6"/>
    <x v="5"/>
    <x v="75"/>
    <s v="AAD_NONE"/>
    <s v="KLRK010100"/>
    <s v="1"/>
    <s v="S1LCF-KI21-23131"/>
    <n v="400000"/>
    <n v="500000"/>
    <n v="500000"/>
    <n v="1350000"/>
    <s v=""/>
    <x v="72"/>
  </r>
  <r>
    <x v="9"/>
    <x v="38"/>
    <s v="EL10"/>
    <x v="6"/>
    <x v="5"/>
    <x v="75"/>
    <s v="AAD_NONE"/>
    <s v="ELMV010200"/>
    <s v="1"/>
    <s v="S1LCF-KI21-23111"/>
    <n v="1080000"/>
    <n v="1500000"/>
    <n v="5000000"/>
    <n v="2000000"/>
    <s v=""/>
    <x v="72"/>
  </r>
  <r>
    <x v="9"/>
    <x v="38"/>
    <s v="EL10"/>
    <x v="6"/>
    <x v="5"/>
    <x v="75"/>
    <s v="AAD_NONE"/>
    <s v="ELMV010200"/>
    <s v="1"/>
    <s v="S1LCF-KI21-23122"/>
    <n v="365500"/>
    <n v="705500"/>
    <n v="1105000"/>
    <n v="1020000"/>
    <s v=""/>
    <x v="72"/>
  </r>
  <r>
    <x v="9"/>
    <x v="38"/>
    <s v="EL10"/>
    <x v="6"/>
    <x v="5"/>
    <x v="76"/>
    <s v="AAD_NONE"/>
    <s v="KLEK010100"/>
    <s v="1"/>
    <s v="S1LCF-KI21-23212"/>
    <n v="1500000"/>
    <n v="3000000"/>
    <n v="3000000"/>
    <n v="3000000"/>
    <s v=""/>
    <x v="73"/>
  </r>
  <r>
    <x v="9"/>
    <x v="38"/>
    <s v="EL10"/>
    <x v="6"/>
    <x v="5"/>
    <x v="76"/>
    <s v="AAD_NONE"/>
    <s v="KLEK010100"/>
    <s v="1"/>
    <s v="S1LCF-KI21-23221"/>
    <n v="50000"/>
    <n v="100000"/>
    <n v="400000"/>
    <n v="950000"/>
    <s v=""/>
    <x v="73"/>
  </r>
  <r>
    <x v="9"/>
    <x v="38"/>
    <s v="EL10"/>
    <x v="6"/>
    <x v="5"/>
    <x v="77"/>
    <s v="AAD_NONE"/>
    <s v="KLRK010100"/>
    <s v="1"/>
    <s v="S1LRF-KI21-02351"/>
    <n v="201704"/>
    <n v="200852"/>
    <n v="1200852"/>
    <n v="2200852"/>
    <s v=""/>
    <x v="74"/>
  </r>
  <r>
    <x v="9"/>
    <x v="38"/>
    <s v="EL10"/>
    <x v="6"/>
    <x v="5"/>
    <x v="78"/>
    <s v="AAD_NONE"/>
    <s v="ELER030100"/>
    <s v="1"/>
    <s v="S1LCF-KI21-24112"/>
    <n v="200000"/>
    <n v="200000"/>
    <n v="400000"/>
    <n v="400000"/>
    <s v=""/>
    <x v="75"/>
  </r>
  <r>
    <x v="9"/>
    <x v="38"/>
    <s v="EL10"/>
    <x v="6"/>
    <x v="5"/>
    <x v="78"/>
    <s v="AAD_NONE"/>
    <s v="ELER030100"/>
    <s v="1"/>
    <s v="S1LCF-KI21-24111"/>
    <n v="59444"/>
    <n v="200000"/>
    <n v="200000"/>
    <n v="1040556"/>
    <s v=""/>
    <x v="75"/>
  </r>
  <r>
    <x v="9"/>
    <x v="38"/>
    <s v="EL10"/>
    <x v="6"/>
    <x v="5"/>
    <x v="78"/>
    <s v="AAD_NONE"/>
    <s v="ELER030100"/>
    <s v="1"/>
    <s v="S1LCF-KI21-24131"/>
    <n v="100000"/>
    <n v="100000"/>
    <n v="200000"/>
    <n v="5000000"/>
    <s v=""/>
    <x v="75"/>
  </r>
  <r>
    <x v="9"/>
    <x v="38"/>
    <s v="EL10"/>
    <x v="6"/>
    <x v="5"/>
    <x v="78"/>
    <s v="AAD_NONE"/>
    <s v="ELER030100"/>
    <s v="1"/>
    <s v="S1LCF-KI21-24141"/>
    <n v="100000"/>
    <n v="500000"/>
    <n v="5000000"/>
    <n v="5400000"/>
    <s v=""/>
    <x v="75"/>
  </r>
  <r>
    <x v="9"/>
    <x v="38"/>
    <s v="EL10"/>
    <x v="6"/>
    <x v="5"/>
    <x v="78"/>
    <s v="AAD_NONE"/>
    <s v="ELER030100"/>
    <s v="1"/>
    <s v="S1LCF-KI21-24151"/>
    <n v="300000"/>
    <n v="800000"/>
    <n v="5300000"/>
    <n v="9500000"/>
    <s v=""/>
    <x v="75"/>
  </r>
  <r>
    <x v="9"/>
    <x v="38"/>
    <s v="EL10"/>
    <x v="6"/>
    <x v="5"/>
    <x v="78"/>
    <s v="AAD_NONE"/>
    <s v="ELER030200"/>
    <s v="1"/>
    <s v="S1LCF-KI21-24121"/>
    <n v="400000"/>
    <n v="4627495"/>
    <n v="15220707"/>
    <n v="4100000"/>
    <s v=""/>
    <x v="75"/>
  </r>
  <r>
    <x v="9"/>
    <x v="38"/>
    <s v="EL10"/>
    <x v="6"/>
    <x v="5"/>
    <x v="79"/>
    <s v="AAD_NONE"/>
    <s v="KLEK020100"/>
    <s v="1"/>
    <s v="S1LJT-RT21-06182"/>
    <n v="223680"/>
    <n v="359403"/>
    <n v="1046220"/>
    <m/>
    <s v=""/>
    <x v="76"/>
  </r>
  <r>
    <x v="9"/>
    <x v="38"/>
    <s v="EL10"/>
    <x v="6"/>
    <x v="5"/>
    <x v="79"/>
    <s v="AAD_NONE"/>
    <s v="KLEM030100"/>
    <s v="1"/>
    <s v="S1LJT-RT21-06182"/>
    <n v="74560"/>
    <n v="119801"/>
    <n v="348740"/>
    <m/>
    <s v=""/>
    <x v="76"/>
  </r>
  <r>
    <x v="9"/>
    <x v="38"/>
    <s v="EL10"/>
    <x v="6"/>
    <x v="5"/>
    <x v="79"/>
    <s v="AAD_NONE"/>
    <s v="ELER030100"/>
    <s v="1"/>
    <s v="S1LJT-RT21-06182"/>
    <n v="447361"/>
    <n v="718807"/>
    <n v="2092440"/>
    <m/>
    <s v=""/>
    <x v="76"/>
  </r>
  <r>
    <x v="9"/>
    <x v="38"/>
    <s v="EL10"/>
    <x v="6"/>
    <x v="5"/>
    <x v="80"/>
    <s v="AAD_NONE"/>
    <s v="ELMV010200"/>
    <s v="1"/>
    <s v="S1LJT-RT21-61142"/>
    <n v="2243750"/>
    <n v="266250"/>
    <m/>
    <m/>
    <s v=""/>
    <x v="77"/>
  </r>
  <r>
    <x v="9"/>
    <x v="38"/>
    <s v="EL10"/>
    <x v="6"/>
    <x v="5"/>
    <x v="81"/>
    <s v="AAD_NONE"/>
    <s v="KLEK010100"/>
    <s v="1"/>
    <s v="S1LJT-RT21-61152"/>
    <n v="200000"/>
    <n v="200000"/>
    <n v="320000"/>
    <n v="320000"/>
    <s v=""/>
    <x v="78"/>
  </r>
  <r>
    <x v="9"/>
    <x v="38"/>
    <s v="EL10"/>
    <x v="6"/>
    <x v="5"/>
    <x v="67"/>
    <s v="AAD_NONE"/>
    <s v="ELTL010100"/>
    <s v="1"/>
    <s v="S1LCF-RT21-03122"/>
    <n v="12809500"/>
    <n v="12809500"/>
    <n v="11070457"/>
    <n v="6743957"/>
    <s v=""/>
    <x v="64"/>
  </r>
  <r>
    <x v="9"/>
    <x v="38"/>
    <s v="EL10"/>
    <x v="6"/>
    <x v="5"/>
    <x v="82"/>
    <s v="AAD_NONE"/>
    <s v="KLEM010200"/>
    <s v="1"/>
    <s v="S1LRF-KI21-02121"/>
    <n v="12031035"/>
    <n v="4366913"/>
    <n v="1633052"/>
    <n v="1000000"/>
    <s v=""/>
    <x v="79"/>
  </r>
  <r>
    <x v="9"/>
    <x v="38"/>
    <s v="EL10"/>
    <x v="6"/>
    <x v="5"/>
    <x v="82"/>
    <s v="AAD_NONE"/>
    <s v="KLEM010200"/>
    <s v="1"/>
    <s v="S1LJT-KI21-61131"/>
    <n v="2500000"/>
    <n v="2500000"/>
    <m/>
    <m/>
    <s v=""/>
    <x v="79"/>
  </r>
  <r>
    <x v="9"/>
    <x v="38"/>
    <s v="EL10"/>
    <x v="6"/>
    <x v="5"/>
    <x v="83"/>
    <s v="AAD_NONE"/>
    <s v="KLEM020100"/>
    <s v="1"/>
    <s v="S1LRF-KI21-02211"/>
    <n v="2333333"/>
    <n v="2333333"/>
    <n v="2333333"/>
    <m/>
    <s v=""/>
    <x v="80"/>
  </r>
  <r>
    <x v="9"/>
    <x v="38"/>
    <s v="EL10"/>
    <x v="6"/>
    <x v="5"/>
    <x v="84"/>
    <s v="AAD_NONE"/>
    <s v="KLEM020100"/>
    <s v="1"/>
    <s v="S9LRR-RT20-04313"/>
    <n v="12000000"/>
    <n v="4200000"/>
    <m/>
    <m/>
    <s v=""/>
    <x v="81"/>
  </r>
  <r>
    <x v="9"/>
    <x v="38"/>
    <s v="EL10"/>
    <x v="6"/>
    <x v="5"/>
    <x v="84"/>
    <s v="AAD_NONE"/>
    <s v="KLEM020100"/>
    <s v="1"/>
    <s v="S9LRR-RT20-08133"/>
    <n v="5800000"/>
    <n v="17000000"/>
    <m/>
    <m/>
    <s v=""/>
    <x v="81"/>
  </r>
  <r>
    <x v="9"/>
    <x v="38"/>
    <s v="EL10"/>
    <x v="6"/>
    <x v="5"/>
    <x v="85"/>
    <s v="AAD_NONE"/>
    <s v="ELER020100"/>
    <s v="1"/>
    <s v="S1LRF-EI21-02111"/>
    <n v="90000000"/>
    <n v="110000000"/>
    <n v="70000000"/>
    <m/>
    <s v=""/>
    <x v="82"/>
  </r>
  <r>
    <x v="9"/>
    <x v="38"/>
    <s v="EL10"/>
    <x v="6"/>
    <x v="5"/>
    <x v="85"/>
    <s v="AAD_NONE"/>
    <s v="ELER020100"/>
    <s v="1"/>
    <s v="S1LJT-EI21-61161"/>
    <n v="10000000"/>
    <n v="5000000"/>
    <m/>
    <m/>
    <s v=""/>
    <x v="82"/>
  </r>
  <r>
    <x v="9"/>
    <x v="38"/>
    <s v="EL10"/>
    <x v="6"/>
    <x v="5"/>
    <x v="86"/>
    <s v="AAD_NONE"/>
    <s v="ELTL010100"/>
    <s v="1"/>
    <s v="S1LCF-RT21-03122"/>
    <n v="37189326"/>
    <n v="37189326"/>
    <n v="37189326"/>
    <n v="37189327"/>
    <s v=""/>
    <x v="83"/>
  </r>
  <r>
    <x v="9"/>
    <x v="38"/>
    <s v="EL10"/>
    <x v="6"/>
    <x v="5"/>
    <x v="87"/>
    <s v="AAD_NONE"/>
    <s v="ELMV020100"/>
    <s v="1"/>
    <s v="S1LCF-RT21-02342"/>
    <n v="1596000"/>
    <n v="5670000"/>
    <n v="1534000"/>
    <m/>
    <s v=""/>
    <x v="84"/>
  </r>
  <r>
    <x v="9"/>
    <x v="38"/>
    <s v="EL10"/>
    <x v="6"/>
    <x v="5"/>
    <x v="88"/>
    <s v="AAD_NONE"/>
    <s v="ELTL010400"/>
    <s v="1"/>
    <s v="S1LRF-RT21-25111"/>
    <n v="3000000"/>
    <n v="200000"/>
    <m/>
    <m/>
    <s v=""/>
    <x v="85"/>
  </r>
  <r>
    <x v="9"/>
    <x v="38"/>
    <s v="EL10"/>
    <x v="6"/>
    <x v="5"/>
    <x v="89"/>
    <s v="AAD_NONE"/>
    <s v="ELTL010400"/>
    <s v="1"/>
    <s v="S1LRF-RT21-25112"/>
    <n v="15438769"/>
    <n v="13158867"/>
    <n v="14619999"/>
    <m/>
    <s v=""/>
    <x v="86"/>
  </r>
  <r>
    <x v="9"/>
    <x v="38"/>
    <s v="EL10"/>
    <x v="6"/>
    <x v="5"/>
    <x v="90"/>
    <s v="AAD_NONE"/>
    <s v="ELTL010400"/>
    <s v="1"/>
    <s v="S1LRF-RT21-25132"/>
    <m/>
    <n v="7000000"/>
    <n v="14000000"/>
    <n v="10000000"/>
    <s v=""/>
    <x v="87"/>
  </r>
  <r>
    <x v="9"/>
    <x v="38"/>
    <s v="EL10"/>
    <x v="6"/>
    <x v="5"/>
    <x v="91"/>
    <s v="AAD_NONE"/>
    <s v="ELTL010400"/>
    <s v="1"/>
    <s v="S9LRR-RT20-05143"/>
    <n v="2600000"/>
    <m/>
    <m/>
    <m/>
    <s v=""/>
    <x v="88"/>
  </r>
  <r>
    <x v="9"/>
    <x v="38"/>
    <s v="EL10"/>
    <x v="6"/>
    <x v="5"/>
    <x v="92"/>
    <s v="AAD_NONE"/>
    <s v="ELTL010100"/>
    <s v="1"/>
    <s v="S1LCF-RT21-03122"/>
    <n v="8861654"/>
    <m/>
    <m/>
    <m/>
    <s v=""/>
    <x v="89"/>
  </r>
  <r>
    <x v="9"/>
    <x v="38"/>
    <s v="EL10"/>
    <x v="6"/>
    <x v="5"/>
    <x v="93"/>
    <s v="AAD_NONE"/>
    <s v="ELTL010100"/>
    <s v="1"/>
    <s v="S1LCF-RT21-03122"/>
    <n v="8500000"/>
    <n v="4908275"/>
    <m/>
    <m/>
    <s v=""/>
    <x v="90"/>
  </r>
  <r>
    <x v="9"/>
    <x v="38"/>
    <s v="EL10"/>
    <x v="6"/>
    <x v="7"/>
    <x v="27"/>
    <s v="AAD_NONE"/>
    <s v="KLRK010100"/>
    <s v="1"/>
    <s v="S8L10-KVOOT"/>
    <n v="132152000"/>
    <n v="117305000"/>
    <n v="91219000"/>
    <n v="2204912"/>
    <s v=""/>
    <x v="26"/>
  </r>
  <r>
    <x v="9"/>
    <x v="38"/>
    <s v="EL10"/>
    <x v="6"/>
    <x v="7"/>
    <x v="27"/>
    <s v="AAD_NONE"/>
    <s v="ELTL010100"/>
    <s v="1"/>
    <s v="S8L10-KVOOT"/>
    <n v="19000000"/>
    <m/>
    <m/>
    <n v="4956088"/>
    <s v=""/>
    <x v="26"/>
  </r>
  <r>
    <x v="9"/>
    <x v="38"/>
    <s v="EL10"/>
    <x v="6"/>
    <x v="7"/>
    <x v="27"/>
    <s v="AAD_NONE"/>
    <s v="ELTL010100"/>
    <s v="1"/>
    <s v="9L10-RB-AREND-CEF8"/>
    <n v="7389754"/>
    <n v="7795605"/>
    <n v="3353940"/>
    <n v="790736"/>
    <s v=""/>
    <x v="26"/>
  </r>
  <r>
    <x v="9"/>
    <x v="38"/>
    <s v="EL10"/>
    <x v="6"/>
    <x v="7"/>
    <x v="27"/>
    <s v="AAD_NONE"/>
    <s v="ELTL010100"/>
    <s v="1"/>
    <s v="9L10-MU14-RB-CEF9"/>
    <n v="11227645"/>
    <n v="10123397"/>
    <n v="6313413"/>
    <m/>
    <s v=""/>
    <x v="26"/>
  </r>
  <r>
    <x v="9"/>
    <x v="38"/>
    <s v="EL10"/>
    <x v="6"/>
    <x v="7"/>
    <x v="27"/>
    <s v="AAD_NONE"/>
    <s v="ELTL010100"/>
    <s v="1"/>
    <s v="9L10-MU14-RB-CEF10"/>
    <n v="8496312"/>
    <n v="8385784"/>
    <n v="8296313"/>
    <n v="1839445"/>
    <s v=""/>
    <x v="26"/>
  </r>
  <r>
    <x v="9"/>
    <x v="38"/>
    <s v="EL10"/>
    <x v="6"/>
    <x v="7"/>
    <x v="27"/>
    <s v="AAD_NONE"/>
    <s v="ELTL010100"/>
    <s v="1"/>
    <s v="9L10-MU14-RB-CEF11"/>
    <n v="14704896"/>
    <n v="14664533"/>
    <n v="13081641"/>
    <n v="145686"/>
    <s v=""/>
    <x v="26"/>
  </r>
  <r>
    <x v="9"/>
    <x v="38"/>
    <s v="EL10"/>
    <x v="6"/>
    <x v="7"/>
    <x v="27"/>
    <s v="AAD_NONE"/>
    <s v="ELTL010100"/>
    <s v="1"/>
    <s v="9L10-MU21-RB-CEF12"/>
    <n v="1486693"/>
    <n v="2496418"/>
    <m/>
    <m/>
    <s v=""/>
    <x v="26"/>
  </r>
  <r>
    <x v="9"/>
    <x v="38"/>
    <s v="EL10"/>
    <x v="6"/>
    <x v="7"/>
    <x v="27"/>
    <s v="AAD_NONE"/>
    <s v="ELMV010200"/>
    <s v="1"/>
    <s v="S8L10-KVOOT"/>
    <n v="379000"/>
    <m/>
    <m/>
    <m/>
    <s v=""/>
    <x v="26"/>
  </r>
  <r>
    <x v="9"/>
    <x v="38"/>
    <s v="EL10"/>
    <x v="6"/>
    <x v="6"/>
    <x v="74"/>
    <s v="AAD_NONE"/>
    <s v="KLEM040100"/>
    <s v="1"/>
    <s v="S1LRF-KI21-21512"/>
    <n v="836250"/>
    <n v="871358"/>
    <n v="531255"/>
    <n v="479202"/>
    <s v=""/>
    <x v="71"/>
  </r>
  <r>
    <x v="9"/>
    <x v="38"/>
    <s v="EL10"/>
    <x v="6"/>
    <x v="6"/>
    <x v="75"/>
    <s v="AAD_NONE"/>
    <s v="ELMV010200"/>
    <s v="1"/>
    <s v="S1LCF-KI21-23122"/>
    <n v="64500"/>
    <n v="124500"/>
    <n v="195000"/>
    <n v="180000"/>
    <s v=""/>
    <x v="72"/>
  </r>
  <r>
    <x v="9"/>
    <x v="38"/>
    <s v="EL10"/>
    <x v="6"/>
    <x v="6"/>
    <x v="78"/>
    <s v="AAD_NONE"/>
    <s v="ELER030100"/>
    <s v="1"/>
    <s v="S1LCF-KI21-24112"/>
    <n v="35294"/>
    <n v="35294"/>
    <n v="70588"/>
    <n v="70588"/>
    <s v=""/>
    <x v="75"/>
  </r>
  <r>
    <x v="9"/>
    <x v="38"/>
    <s v="EL10"/>
    <x v="6"/>
    <x v="6"/>
    <x v="79"/>
    <s v="AAD_NONE"/>
    <s v="KLEK020100"/>
    <s v="1"/>
    <s v="S1LJT-RT21-06182"/>
    <n v="64716"/>
    <n v="104884"/>
    <n v="302697"/>
    <m/>
    <s v=""/>
    <x v="76"/>
  </r>
  <r>
    <x v="9"/>
    <x v="38"/>
    <s v="EL10"/>
    <x v="6"/>
    <x v="6"/>
    <x v="79"/>
    <s v="AAD_NONE"/>
    <s v="KLEM030100"/>
    <s v="1"/>
    <s v="S1LJT-RT21-06182"/>
    <n v="21572"/>
    <n v="34961"/>
    <n v="100899"/>
    <m/>
    <s v=""/>
    <x v="76"/>
  </r>
  <r>
    <x v="9"/>
    <x v="38"/>
    <s v="EL10"/>
    <x v="6"/>
    <x v="6"/>
    <x v="79"/>
    <s v="AAD_NONE"/>
    <s v="ELER030100"/>
    <s v="1"/>
    <s v="S1LJT-RT21-06182"/>
    <n v="129432"/>
    <n v="209768"/>
    <n v="605394"/>
    <m/>
    <s v=""/>
    <x v="76"/>
  </r>
  <r>
    <x v="9"/>
    <x v="38"/>
    <s v="EL10"/>
    <x v="6"/>
    <x v="6"/>
    <x v="80"/>
    <s v="AAD_NONE"/>
    <s v="ELMV010200"/>
    <s v="1"/>
    <s v="S1LJT-RT21-61142"/>
    <n v="961607"/>
    <n v="114108"/>
    <m/>
    <m/>
    <s v=""/>
    <x v="77"/>
  </r>
  <r>
    <x v="9"/>
    <x v="38"/>
    <s v="EL10"/>
    <x v="6"/>
    <x v="6"/>
    <x v="81"/>
    <s v="AAD_NONE"/>
    <s v="KLEK010100"/>
    <s v="1"/>
    <s v="S1LJT-RT21-61152"/>
    <n v="85714"/>
    <n v="85714"/>
    <n v="137143"/>
    <n v="137143"/>
    <s v=""/>
    <x v="78"/>
  </r>
  <r>
    <x v="9"/>
    <x v="38"/>
    <s v="EL10"/>
    <x v="6"/>
    <x v="6"/>
    <x v="67"/>
    <s v="AAD_NONE"/>
    <s v="ELTL010100"/>
    <s v="1"/>
    <s v="S1LCF-RT21-03122"/>
    <n v="2260500"/>
    <n v="2260500"/>
    <n v="1953610"/>
    <n v="1190110"/>
    <s v=""/>
    <x v="64"/>
  </r>
  <r>
    <x v="9"/>
    <x v="38"/>
    <s v="EL10"/>
    <x v="6"/>
    <x v="6"/>
    <x v="86"/>
    <s v="AAD_NONE"/>
    <s v="ELTL010100"/>
    <s v="1"/>
    <s v="S1LCF-RT21-03122"/>
    <n v="6562822"/>
    <n v="6562822"/>
    <n v="6562822"/>
    <n v="6562822"/>
    <s v=""/>
    <x v="83"/>
  </r>
  <r>
    <x v="9"/>
    <x v="38"/>
    <s v="EL10"/>
    <x v="6"/>
    <x v="6"/>
    <x v="92"/>
    <s v="AAD_NONE"/>
    <s v="ELTL010100"/>
    <s v="1"/>
    <s v="S1LCF-RT21-03122"/>
    <n v="1563821"/>
    <m/>
    <m/>
    <m/>
    <s v=""/>
    <x v="89"/>
  </r>
  <r>
    <x v="9"/>
    <x v="38"/>
    <s v="EL10"/>
    <x v="6"/>
    <x v="6"/>
    <x v="93"/>
    <s v="AAD_NONE"/>
    <s v="ELTL010100"/>
    <s v="1"/>
    <s v="S1LCF-RT21-03122"/>
    <n v="1500000"/>
    <n v="866166"/>
    <m/>
    <m/>
    <s v=""/>
    <x v="90"/>
  </r>
  <r>
    <x v="9"/>
    <x v="38"/>
    <s v="EL10"/>
    <x v="8"/>
    <x v="1"/>
    <x v="3"/>
    <s v="AAD_NONE"/>
    <s v="XX01000000"/>
    <s v="1"/>
    <s v="-"/>
    <n v="503180"/>
    <n v="487780"/>
    <n v="476779"/>
    <n v="476779"/>
    <s v=""/>
    <x v="3"/>
  </r>
  <r>
    <x v="9"/>
    <x v="38"/>
    <s v="EL10"/>
    <x v="8"/>
    <x v="1"/>
    <x v="3"/>
    <s v="AAD_NONE"/>
    <s v="XX01000000"/>
    <s v="1"/>
    <s v="9L10-MU14-LIFE20"/>
    <n v="5486"/>
    <n v="5486"/>
    <n v="5486"/>
    <n v="5486"/>
    <s v=""/>
    <x v="3"/>
  </r>
  <r>
    <x v="9"/>
    <x v="38"/>
    <s v="EL10"/>
    <x v="8"/>
    <x v="1"/>
    <x v="3"/>
    <s v="AAD_NONE"/>
    <s v="XX01000000"/>
    <s v="1"/>
    <s v="9L10-LIFE-IPCLEANEST"/>
    <n v="18473"/>
    <n v="10705"/>
    <n v="19875"/>
    <n v="22764"/>
    <s v=""/>
    <x v="3"/>
  </r>
  <r>
    <x v="9"/>
    <x v="38"/>
    <s v="EL10"/>
    <x v="8"/>
    <x v="1"/>
    <x v="3"/>
    <s v="AAD_NONE"/>
    <s v="XX01000000"/>
    <s v="1"/>
    <s v="9L10-MU21-LIFE-HOME"/>
    <n v="72"/>
    <n v="72"/>
    <m/>
    <m/>
    <s v=""/>
    <x v="3"/>
  </r>
  <r>
    <x v="9"/>
    <x v="38"/>
    <s v="EL10"/>
    <x v="8"/>
    <x v="1"/>
    <x v="13"/>
    <s v="AAD_NONE"/>
    <s v="XX01000000"/>
    <s v="1"/>
    <s v="-"/>
    <n v="294"/>
    <n v="294"/>
    <n v="294"/>
    <n v="294"/>
    <s v=""/>
    <x v="13"/>
  </r>
  <r>
    <x v="9"/>
    <x v="38"/>
    <s v="EL10"/>
    <x v="8"/>
    <x v="4"/>
    <x v="3"/>
    <s v="AAD_NONE"/>
    <s v="XX01000000"/>
    <s v="1"/>
    <s v="6L10-SH00-01212-BIM"/>
    <n v="2672"/>
    <n v="2672"/>
    <n v="8689"/>
    <m/>
    <s v=""/>
    <x v="3"/>
  </r>
  <r>
    <x v="9"/>
    <x v="38"/>
    <s v="EL10"/>
    <x v="8"/>
    <x v="4"/>
    <x v="3"/>
    <s v="AAD_NONE"/>
    <s v="XX01000000"/>
    <s v="1"/>
    <s v="9L10-MU00-LIFEIPLKO"/>
    <n v="10000"/>
    <n v="10000"/>
    <n v="10000"/>
    <n v="10000"/>
    <s v=""/>
    <x v="3"/>
  </r>
  <r>
    <x v="9"/>
    <x v="38"/>
    <s v="EL10"/>
    <x v="8"/>
    <x v="4"/>
    <x v="3"/>
    <s v="AAD_NONE"/>
    <s v="XX01000000"/>
    <s v="1"/>
    <s v="9L10-MU00-ADAPTEST"/>
    <n v="750"/>
    <n v="750"/>
    <n v="2350"/>
    <n v="2350"/>
    <s v=""/>
    <x v="3"/>
  </r>
  <r>
    <x v="9"/>
    <x v="38"/>
    <s v="EL10"/>
    <x v="8"/>
    <x v="4"/>
    <x v="3"/>
    <s v="AAD_NONE"/>
    <s v="XX01000000"/>
    <s v="1"/>
    <s v="9L10-MU14-LIFE20"/>
    <n v="7091"/>
    <n v="7091"/>
    <n v="7091"/>
    <n v="7091"/>
    <s v=""/>
    <x v="3"/>
  </r>
  <r>
    <x v="9"/>
    <x v="38"/>
    <s v="EL10"/>
    <x v="8"/>
    <x v="4"/>
    <x v="3"/>
    <s v="AAD_NONE"/>
    <s v="XX01000000"/>
    <s v="1"/>
    <s v="9L10-LIFE-IPCLEANEST"/>
    <n v="27710"/>
    <n v="16058"/>
    <n v="29812"/>
    <n v="34147"/>
    <s v=""/>
    <x v="3"/>
  </r>
  <r>
    <x v="9"/>
    <x v="38"/>
    <s v="EL10"/>
    <x v="8"/>
    <x v="4"/>
    <x v="3"/>
    <s v="AAD_NONE"/>
    <s v="XX01000000"/>
    <s v="1"/>
    <s v="9L10-IR21-GOV4WATER"/>
    <n v="2498"/>
    <n v="2498"/>
    <n v="2498"/>
    <n v="1249"/>
    <s v=""/>
    <x v="3"/>
  </r>
  <r>
    <x v="9"/>
    <x v="38"/>
    <s v="EL10"/>
    <x v="8"/>
    <x v="4"/>
    <x v="3"/>
    <s v="AAD_NONE"/>
    <s v="XX01000000"/>
    <s v="1"/>
    <s v="9L10-MU21-LIFE-HOME"/>
    <n v="1362"/>
    <n v="1362"/>
    <m/>
    <m/>
    <s v=""/>
    <x v="3"/>
  </r>
  <r>
    <x v="9"/>
    <x v="38"/>
    <s v="EL10"/>
    <x v="8"/>
    <x v="4"/>
    <x v="3"/>
    <s v="AAD_NONE"/>
    <s v="XX01000000"/>
    <s v="1"/>
    <s v="1L10-TA21-07121"/>
    <n v="48248"/>
    <n v="122926"/>
    <n v="52270"/>
    <n v="54409"/>
    <s v=""/>
    <x v="3"/>
  </r>
  <r>
    <x v="9"/>
    <x v="38"/>
    <s v="EL10"/>
    <x v="8"/>
    <x v="4"/>
    <x v="3"/>
    <s v="AAD_NONE"/>
    <s v="XX01000000"/>
    <s v="1"/>
    <s v="1L10-CF21-23132"/>
    <n v="87875"/>
    <n v="86806"/>
    <n v="41630"/>
    <n v="40336"/>
    <s v=""/>
    <x v="3"/>
  </r>
  <r>
    <x v="9"/>
    <x v="38"/>
    <s v="EL10"/>
    <x v="8"/>
    <x v="4"/>
    <x v="3"/>
    <s v="AAD_NONE"/>
    <s v="XX01000000"/>
    <s v="1"/>
    <s v="1L10-CF21-24112TAIBU"/>
    <n v="118328"/>
    <n v="73508"/>
    <n v="72638"/>
    <n v="75340"/>
    <s v=""/>
    <x v="3"/>
  </r>
  <r>
    <x v="9"/>
    <x v="38"/>
    <s v="EL10"/>
    <x v="8"/>
    <x v="7"/>
    <x v="3"/>
    <s v="AAD_NONE"/>
    <s v="XX01000000"/>
    <s v="1"/>
    <s v="8L10-AT00-KLIIMA"/>
    <n v="500"/>
    <n v="500"/>
    <n v="1567"/>
    <n v="1567"/>
    <s v=""/>
    <x v="3"/>
  </r>
  <r>
    <x v="9"/>
    <x v="38"/>
    <s v="EL10"/>
    <x v="8"/>
    <x v="7"/>
    <x v="69"/>
    <s v="AAD_NONE"/>
    <s v="XX01000000"/>
    <s v="1"/>
    <s v="9L10-MU14-RB-CEF9"/>
    <n v="88989"/>
    <m/>
    <m/>
    <m/>
    <s v=""/>
    <x v="66"/>
  </r>
  <r>
    <x v="9"/>
    <x v="38"/>
    <s v="EL10"/>
    <x v="11"/>
    <x v="1"/>
    <x v="3"/>
    <s v="AAD_NONE"/>
    <s v="XX01000000"/>
    <s v="1"/>
    <s v="-"/>
    <n v="22600"/>
    <n v="22600"/>
    <n v="22450"/>
    <n v="22450"/>
    <s v=""/>
    <x v="3"/>
  </r>
  <r>
    <x v="9"/>
    <x v="38"/>
    <s v="EL10"/>
    <x v="18"/>
    <x v="1"/>
    <x v="3"/>
    <s v="AAD_NONE"/>
    <s v="XX01000000"/>
    <s v="1"/>
    <s v="-"/>
    <n v="1409908"/>
    <n v="1409908"/>
    <n v="1376908"/>
    <n v="1376908"/>
    <s v=""/>
    <x v="3"/>
  </r>
  <r>
    <x v="9"/>
    <x v="38"/>
    <s v="EL10"/>
    <x v="18"/>
    <x v="7"/>
    <x v="3"/>
    <s v="AAD_NONE"/>
    <s v="XX01000000"/>
    <s v="1"/>
    <s v="S8L10-KVOOT"/>
    <n v="720000"/>
    <n v="870000"/>
    <n v="870000"/>
    <n v="870000"/>
    <s v=""/>
    <x v="3"/>
  </r>
  <r>
    <x v="9"/>
    <x v="38"/>
    <s v="EL10"/>
    <x v="18"/>
    <x v="7"/>
    <x v="69"/>
    <s v="AAD_NONE"/>
    <s v="XX01000000"/>
    <s v="1"/>
    <s v="S8L10-KVOOT"/>
    <n v="185340000"/>
    <n v="177540000"/>
    <n v="277700000"/>
    <n v="263270000"/>
    <s v=""/>
    <x v="66"/>
  </r>
  <r>
    <x v="9"/>
    <x v="38"/>
    <s v="EL10"/>
    <x v="29"/>
    <x v="1"/>
    <x v="3"/>
    <s v="AAD_NONE"/>
    <s v="XX01000000"/>
    <s v="1"/>
    <s v="-"/>
    <n v="110000"/>
    <n v="110000"/>
    <n v="110000"/>
    <n v="110000"/>
    <s v=""/>
    <x v="3"/>
  </r>
  <r>
    <x v="9"/>
    <x v="39"/>
    <s v="EL40"/>
    <x v="0"/>
    <x v="4"/>
    <x v="17"/>
    <s v="AAD_NONE"/>
    <s v="XX01000000"/>
    <s v="1"/>
    <s v="6L40-SH00-01212-BIM"/>
    <n v="959016"/>
    <n v="245902"/>
    <n v="245902"/>
    <m/>
    <s v=""/>
    <x v="17"/>
  </r>
  <r>
    <x v="9"/>
    <x v="39"/>
    <s v="EL40"/>
    <x v="0"/>
    <x v="4"/>
    <x v="17"/>
    <s v="AAD_NONE"/>
    <s v="XX01000000"/>
    <s v="1"/>
    <s v="1L40-CF21-23142-HUD3"/>
    <n v="1840974"/>
    <m/>
    <m/>
    <m/>
    <s v=""/>
    <x v="17"/>
  </r>
  <r>
    <x v="9"/>
    <x v="39"/>
    <s v="EL40"/>
    <x v="0"/>
    <x v="4"/>
    <x v="17"/>
    <s v="AAD_NONE"/>
    <s v="XX01000000"/>
    <s v="1"/>
    <s v="1L40-RF21-02352-YLEU"/>
    <n v="816393"/>
    <n v="983607"/>
    <n v="983607"/>
    <n v="983607"/>
    <s v=""/>
    <x v="17"/>
  </r>
  <r>
    <x v="9"/>
    <x v="39"/>
    <s v="EL40"/>
    <x v="1"/>
    <x v="4"/>
    <x v="3"/>
    <s v="AAD_NONE"/>
    <s v="XX01000000"/>
    <s v="1"/>
    <s v="6L40-SH00-01212-BIM"/>
    <n v="210984"/>
    <n v="54098"/>
    <n v="54098"/>
    <m/>
    <s v=""/>
    <x v="3"/>
  </r>
  <r>
    <x v="9"/>
    <x v="39"/>
    <s v="EL40"/>
    <x v="1"/>
    <x v="4"/>
    <x v="3"/>
    <s v="AAD_NONE"/>
    <s v="XX01000000"/>
    <s v="1"/>
    <s v="1L40-CF21-23142-HUD3"/>
    <n v="405014"/>
    <m/>
    <m/>
    <m/>
    <s v=""/>
    <x v="3"/>
  </r>
  <r>
    <x v="9"/>
    <x v="39"/>
    <s v="EL40"/>
    <x v="1"/>
    <x v="4"/>
    <x v="3"/>
    <s v="AAD_NONE"/>
    <s v="XX01000000"/>
    <s v="1"/>
    <s v="1L40-RF21-02352-YLEU"/>
    <n v="179607"/>
    <n v="216393"/>
    <n v="216393"/>
    <n v="216393"/>
    <s v=""/>
    <x v="3"/>
  </r>
  <r>
    <x v="9"/>
    <x v="39"/>
    <s v="EL40"/>
    <x v="3"/>
    <x v="0"/>
    <x v="3"/>
    <s v="AAD_NONE"/>
    <s v="KLRK010100"/>
    <s v="1"/>
    <s v="-"/>
    <n v="105062"/>
    <n v="105062"/>
    <n v="105062"/>
    <n v="105062"/>
    <s v=""/>
    <x v="3"/>
  </r>
  <r>
    <x v="9"/>
    <x v="39"/>
    <s v="EL40"/>
    <x v="3"/>
    <x v="0"/>
    <x v="3"/>
    <s v="AAD_NONE"/>
    <s v="KLRK010200"/>
    <s v="1"/>
    <s v="-"/>
    <n v="1114212"/>
    <n v="1114212"/>
    <n v="1114212"/>
    <n v="1114212"/>
    <s v=""/>
    <x v="3"/>
  </r>
  <r>
    <x v="9"/>
    <x v="39"/>
    <s v="EL40"/>
    <x v="3"/>
    <x v="0"/>
    <x v="3"/>
    <s v="AAD_NONE"/>
    <s v="KLRK010300"/>
    <s v="1"/>
    <s v="-"/>
    <n v="847578"/>
    <n v="847578"/>
    <n v="847578"/>
    <n v="847578"/>
    <s v=""/>
    <x v="3"/>
  </r>
  <r>
    <x v="9"/>
    <x v="39"/>
    <s v="EL40"/>
    <x v="3"/>
    <x v="0"/>
    <x v="3"/>
    <s v="AAD_NONE"/>
    <s v="KLEK010100"/>
    <s v="1"/>
    <s v="-"/>
    <n v="628635"/>
    <n v="628635"/>
    <n v="628635"/>
    <n v="628635"/>
    <s v=""/>
    <x v="3"/>
  </r>
  <r>
    <x v="9"/>
    <x v="39"/>
    <s v="EL40"/>
    <x v="3"/>
    <x v="0"/>
    <x v="3"/>
    <s v="AAD_NONE"/>
    <s v="KLEK010200"/>
    <s v="1"/>
    <s v="-"/>
    <n v="1419767"/>
    <n v="1155767"/>
    <n v="1155767"/>
    <n v="1155767"/>
    <s v=""/>
    <x v="3"/>
  </r>
  <r>
    <x v="9"/>
    <x v="39"/>
    <s v="EL40"/>
    <x v="3"/>
    <x v="0"/>
    <x v="3"/>
    <s v="AAD_NONE"/>
    <s v="KLEM040100"/>
    <s v="1"/>
    <s v="-"/>
    <n v="255567"/>
    <n v="233567"/>
    <n v="233567"/>
    <n v="233567"/>
    <s v=""/>
    <x v="3"/>
  </r>
  <r>
    <x v="9"/>
    <x v="39"/>
    <s v="EL40"/>
    <x v="3"/>
    <x v="0"/>
    <x v="3"/>
    <s v="AAD_NONE"/>
    <s v="ELER030100"/>
    <s v="1"/>
    <s v="-"/>
    <n v="446768"/>
    <n v="329768"/>
    <n v="329768"/>
    <n v="329768"/>
    <s v=""/>
    <x v="3"/>
  </r>
  <r>
    <x v="9"/>
    <x v="39"/>
    <s v="EL40"/>
    <x v="3"/>
    <x v="0"/>
    <x v="3"/>
    <s v="AAD_NONE"/>
    <s v="ELMV010100"/>
    <s v="1"/>
    <s v="-"/>
    <n v="41211"/>
    <n v="41211"/>
    <n v="41211"/>
    <n v="41211"/>
    <s v=""/>
    <x v="3"/>
  </r>
  <r>
    <x v="9"/>
    <x v="39"/>
    <s v="EL40"/>
    <x v="3"/>
    <x v="0"/>
    <x v="3"/>
    <s v="AAD_NONE"/>
    <s v="ELMV010200"/>
    <s v="1"/>
    <s v="-"/>
    <n v="1205632"/>
    <n v="1183632"/>
    <n v="1183632"/>
    <n v="1183632"/>
    <s v=""/>
    <x v="3"/>
  </r>
  <r>
    <x v="9"/>
    <x v="39"/>
    <s v="EL40"/>
    <x v="3"/>
    <x v="0"/>
    <x v="3"/>
    <s v="AAD_NONE"/>
    <s v="ELMV010200"/>
    <s v="1"/>
    <s v="9L40-LIFE-IPCLEANEST"/>
    <n v="57984"/>
    <n v="57984"/>
    <n v="57984"/>
    <n v="57984"/>
    <s v=""/>
    <x v="3"/>
  </r>
  <r>
    <x v="9"/>
    <x v="39"/>
    <s v="EL40"/>
    <x v="3"/>
    <x v="4"/>
    <x v="3"/>
    <s v="AAD_NONE"/>
    <s v="KLRK010100"/>
    <s v="1"/>
    <s v="9L40-MU00-ADAPTEST"/>
    <n v="78907"/>
    <n v="69275"/>
    <n v="50882"/>
    <n v="50882"/>
    <s v=""/>
    <x v="3"/>
  </r>
  <r>
    <x v="9"/>
    <x v="39"/>
    <s v="EL40"/>
    <x v="3"/>
    <x v="4"/>
    <x v="3"/>
    <s v="AAD_NONE"/>
    <s v="KLRK010200"/>
    <s v="1"/>
    <s v="9L40-MU00-OWGRE"/>
    <n v="27075"/>
    <m/>
    <m/>
    <m/>
    <s v=""/>
    <x v="3"/>
  </r>
  <r>
    <x v="9"/>
    <x v="39"/>
    <s v="EL40"/>
    <x v="3"/>
    <x v="4"/>
    <x v="3"/>
    <s v="AAD_NONE"/>
    <s v="KLRK010200"/>
    <s v="1"/>
    <s v="1L40-CF21-23142-HUD3"/>
    <n v="35837"/>
    <m/>
    <m/>
    <m/>
    <s v=""/>
    <x v="3"/>
  </r>
  <r>
    <x v="9"/>
    <x v="39"/>
    <s v="EL40"/>
    <x v="3"/>
    <x v="4"/>
    <x v="3"/>
    <s v="AAD_NONE"/>
    <s v="KLRK010300"/>
    <s v="1"/>
    <s v="9L40-RR20-08112REPOW"/>
    <n v="412750"/>
    <n v="116126"/>
    <m/>
    <m/>
    <s v=""/>
    <x v="3"/>
  </r>
  <r>
    <x v="9"/>
    <x v="39"/>
    <s v="EL40"/>
    <x v="3"/>
    <x v="4"/>
    <x v="3"/>
    <s v="AAD_NONE"/>
    <s v="KLEK010100"/>
    <s v="1"/>
    <s v="6L40-SH00-01212-BIM"/>
    <n v="179100"/>
    <n v="179100"/>
    <n v="179100"/>
    <n v="59700"/>
    <s v=""/>
    <x v="3"/>
  </r>
  <r>
    <x v="9"/>
    <x v="39"/>
    <s v="EL40"/>
    <x v="3"/>
    <x v="4"/>
    <x v="3"/>
    <s v="AAD_NONE"/>
    <s v="ELER030100"/>
    <s v="1"/>
    <s v="1L40-CF21-24142-JAAT"/>
    <n v="109621"/>
    <n v="112910"/>
    <n v="362398"/>
    <n v="362398"/>
    <s v=""/>
    <x v="3"/>
  </r>
  <r>
    <x v="9"/>
    <x v="39"/>
    <s v="EL40"/>
    <x v="3"/>
    <x v="4"/>
    <x v="3"/>
    <s v="AAD_NONE"/>
    <s v="ELMV010200"/>
    <s v="1"/>
    <s v="1L40-CF21-23142-HUD3"/>
    <n v="35837"/>
    <m/>
    <m/>
    <m/>
    <s v=""/>
    <x v="3"/>
  </r>
  <r>
    <x v="9"/>
    <x v="39"/>
    <s v="EL40"/>
    <x v="3"/>
    <x v="4"/>
    <x v="3"/>
    <s v="AAD_NONE"/>
    <s v="ELMV010200"/>
    <s v="1"/>
    <s v="1L40-RF21-02352-YLEU"/>
    <n v="339386"/>
    <n v="355037"/>
    <n v="371786"/>
    <n v="371786"/>
    <s v=""/>
    <x v="3"/>
  </r>
  <r>
    <x v="9"/>
    <x v="39"/>
    <s v="EL40"/>
    <x v="3"/>
    <x v="3"/>
    <x v="3"/>
    <s v="AAD_NONE"/>
    <s v="KLRK010200"/>
    <s v="1"/>
    <s v="-"/>
    <n v="832757"/>
    <n v="832757"/>
    <n v="832757"/>
    <n v="832757"/>
    <s v=""/>
    <x v="3"/>
  </r>
  <r>
    <x v="9"/>
    <x v="39"/>
    <s v="EL40"/>
    <x v="3"/>
    <x v="3"/>
    <x v="3"/>
    <s v="AAD_NONE"/>
    <s v="KLEK010200"/>
    <s v="1"/>
    <s v="-"/>
    <n v="37741"/>
    <n v="37741"/>
    <n v="37741"/>
    <n v="37741"/>
    <s v=""/>
    <x v="3"/>
  </r>
  <r>
    <x v="9"/>
    <x v="39"/>
    <s v="EL40"/>
    <x v="3"/>
    <x v="3"/>
    <x v="3"/>
    <s v="AAD_NONE"/>
    <s v="ELMV010200"/>
    <s v="1"/>
    <s v="-"/>
    <n v="19023"/>
    <n v="19023"/>
    <n v="19023"/>
    <n v="19023"/>
    <s v=""/>
    <x v="3"/>
  </r>
  <r>
    <x v="9"/>
    <x v="39"/>
    <s v="EL40"/>
    <x v="4"/>
    <x v="0"/>
    <x v="3"/>
    <s v="AAD_NONE"/>
    <s v="KLRK010100"/>
    <s v="1"/>
    <s v="-"/>
    <n v="7405"/>
    <n v="7405"/>
    <n v="7405"/>
    <n v="7405"/>
    <s v=""/>
    <x v="3"/>
  </r>
  <r>
    <x v="9"/>
    <x v="39"/>
    <s v="EL40"/>
    <x v="4"/>
    <x v="0"/>
    <x v="3"/>
    <s v="AAD_NONE"/>
    <s v="KLRK010200"/>
    <s v="1"/>
    <s v="-"/>
    <n v="154453"/>
    <n v="154453"/>
    <n v="154453"/>
    <n v="154453"/>
    <s v=""/>
    <x v="3"/>
  </r>
  <r>
    <x v="9"/>
    <x v="39"/>
    <s v="EL40"/>
    <x v="4"/>
    <x v="0"/>
    <x v="3"/>
    <s v="AAD_NONE"/>
    <s v="KLRK010300"/>
    <s v="1"/>
    <s v="-"/>
    <n v="74891"/>
    <n v="74891"/>
    <n v="74891"/>
    <n v="74891"/>
    <s v=""/>
    <x v="3"/>
  </r>
  <r>
    <x v="9"/>
    <x v="39"/>
    <s v="EL40"/>
    <x v="4"/>
    <x v="0"/>
    <x v="3"/>
    <s v="AAD_NONE"/>
    <s v="KLEK010100"/>
    <s v="1"/>
    <s v="-"/>
    <n v="487426"/>
    <n v="487426"/>
    <n v="487426"/>
    <n v="487426"/>
    <s v=""/>
    <x v="3"/>
  </r>
  <r>
    <x v="9"/>
    <x v="39"/>
    <s v="EL40"/>
    <x v="4"/>
    <x v="0"/>
    <x v="3"/>
    <s v="AAD_NONE"/>
    <s v="KLEK010200"/>
    <s v="1"/>
    <s v="-"/>
    <n v="365368"/>
    <n v="365368"/>
    <n v="365368"/>
    <n v="365368"/>
    <s v=""/>
    <x v="3"/>
  </r>
  <r>
    <x v="9"/>
    <x v="39"/>
    <s v="EL40"/>
    <x v="4"/>
    <x v="0"/>
    <x v="3"/>
    <s v="AAD_NONE"/>
    <s v="KLEM040100"/>
    <s v="1"/>
    <s v="-"/>
    <n v="12534"/>
    <n v="8634"/>
    <n v="8634"/>
    <n v="8634"/>
    <s v=""/>
    <x v="3"/>
  </r>
  <r>
    <x v="9"/>
    <x v="39"/>
    <s v="EL40"/>
    <x v="4"/>
    <x v="0"/>
    <x v="3"/>
    <s v="AAD_NONE"/>
    <s v="ELER030100"/>
    <s v="1"/>
    <s v="-"/>
    <n v="24617"/>
    <n v="20717"/>
    <n v="20717"/>
    <n v="20717"/>
    <s v=""/>
    <x v="3"/>
  </r>
  <r>
    <x v="9"/>
    <x v="39"/>
    <s v="EL40"/>
    <x v="4"/>
    <x v="0"/>
    <x v="3"/>
    <s v="AAD_NONE"/>
    <s v="ELMV010100"/>
    <s v="1"/>
    <s v="-"/>
    <n v="601336"/>
    <n v="601336"/>
    <n v="601336"/>
    <n v="601336"/>
    <s v=""/>
    <x v="3"/>
  </r>
  <r>
    <x v="9"/>
    <x v="39"/>
    <s v="EL40"/>
    <x v="4"/>
    <x v="0"/>
    <x v="3"/>
    <s v="AAD_NONE"/>
    <s v="ELMV010200"/>
    <s v="1"/>
    <s v="-"/>
    <n v="168782"/>
    <n v="164882"/>
    <n v="164882"/>
    <n v="164882"/>
    <s v=""/>
    <x v="3"/>
  </r>
  <r>
    <x v="9"/>
    <x v="39"/>
    <s v="EL40"/>
    <x v="4"/>
    <x v="0"/>
    <x v="3"/>
    <s v="AAD_NONE"/>
    <s v="ELMV010200"/>
    <s v="1"/>
    <s v="9L40-LIFE-IPCLEANEST"/>
    <n v="61095"/>
    <n v="61095"/>
    <n v="61095"/>
    <n v="61095"/>
    <s v=""/>
    <x v="3"/>
  </r>
  <r>
    <x v="9"/>
    <x v="39"/>
    <s v="EL40"/>
    <x v="4"/>
    <x v="0"/>
    <x v="13"/>
    <s v="AAD_NONE"/>
    <s v="KLRK010100"/>
    <s v="1"/>
    <s v="-"/>
    <n v="6018"/>
    <n v="6018"/>
    <n v="6018"/>
    <n v="6018"/>
    <s v=""/>
    <x v="13"/>
  </r>
  <r>
    <x v="9"/>
    <x v="39"/>
    <s v="EL40"/>
    <x v="4"/>
    <x v="0"/>
    <x v="13"/>
    <s v="AAD_NONE"/>
    <s v="KLRK010200"/>
    <s v="1"/>
    <s v="-"/>
    <n v="360600"/>
    <n v="360600"/>
    <n v="360600"/>
    <n v="360600"/>
    <s v=""/>
    <x v="13"/>
  </r>
  <r>
    <x v="9"/>
    <x v="39"/>
    <s v="EL40"/>
    <x v="4"/>
    <x v="0"/>
    <x v="13"/>
    <s v="AAD_NONE"/>
    <s v="KLRK010300"/>
    <s v="1"/>
    <s v="-"/>
    <n v="51989"/>
    <n v="51989"/>
    <n v="51989"/>
    <n v="51989"/>
    <s v=""/>
    <x v="13"/>
  </r>
  <r>
    <x v="9"/>
    <x v="39"/>
    <s v="EL40"/>
    <x v="4"/>
    <x v="0"/>
    <x v="13"/>
    <s v="AAD_NONE"/>
    <s v="KLEK010100"/>
    <s v="1"/>
    <s v="-"/>
    <n v="54730"/>
    <n v="54730"/>
    <n v="54730"/>
    <n v="54730"/>
    <s v=""/>
    <x v="13"/>
  </r>
  <r>
    <x v="9"/>
    <x v="39"/>
    <s v="EL40"/>
    <x v="4"/>
    <x v="0"/>
    <x v="13"/>
    <s v="AAD_NONE"/>
    <s v="KLEK010200"/>
    <s v="1"/>
    <s v="-"/>
    <n v="28918"/>
    <n v="28918"/>
    <n v="28918"/>
    <n v="28918"/>
    <s v=""/>
    <x v="13"/>
  </r>
  <r>
    <x v="9"/>
    <x v="39"/>
    <s v="EL40"/>
    <x v="4"/>
    <x v="0"/>
    <x v="13"/>
    <s v="AAD_NONE"/>
    <s v="KLEM040100"/>
    <s v="1"/>
    <s v="-"/>
    <n v="13226"/>
    <n v="13226"/>
    <n v="13226"/>
    <n v="13226"/>
    <s v=""/>
    <x v="13"/>
  </r>
  <r>
    <x v="9"/>
    <x v="39"/>
    <s v="EL40"/>
    <x v="4"/>
    <x v="0"/>
    <x v="13"/>
    <s v="AAD_NONE"/>
    <s v="ELER030100"/>
    <s v="1"/>
    <s v="-"/>
    <n v="19949"/>
    <n v="19949"/>
    <n v="19949"/>
    <n v="19949"/>
    <s v=""/>
    <x v="13"/>
  </r>
  <r>
    <x v="9"/>
    <x v="39"/>
    <s v="EL40"/>
    <x v="4"/>
    <x v="0"/>
    <x v="13"/>
    <s v="AAD_NONE"/>
    <s v="ELMV010100"/>
    <s v="1"/>
    <s v="-"/>
    <n v="2491"/>
    <n v="2491"/>
    <n v="2491"/>
    <n v="2491"/>
    <s v=""/>
    <x v="13"/>
  </r>
  <r>
    <x v="9"/>
    <x v="39"/>
    <s v="EL40"/>
    <x v="4"/>
    <x v="0"/>
    <x v="13"/>
    <s v="AAD_NONE"/>
    <s v="ELMV010200"/>
    <s v="1"/>
    <s v="-"/>
    <n v="95291"/>
    <n v="95291"/>
    <n v="95291"/>
    <n v="95291"/>
    <s v=""/>
    <x v="13"/>
  </r>
  <r>
    <x v="9"/>
    <x v="39"/>
    <s v="EL40"/>
    <x v="4"/>
    <x v="4"/>
    <x v="3"/>
    <s v="AAD_NONE"/>
    <s v="KLRK010100"/>
    <s v="1"/>
    <s v="9L40-MU00-ADAPTEST"/>
    <n v="27556"/>
    <n v="9498"/>
    <n v="30281"/>
    <n v="30281"/>
    <s v=""/>
    <x v="3"/>
  </r>
  <r>
    <x v="9"/>
    <x v="39"/>
    <s v="EL40"/>
    <x v="4"/>
    <x v="4"/>
    <x v="3"/>
    <s v="AAD_NONE"/>
    <s v="KLRK010200"/>
    <s v="1"/>
    <s v="9L40-MU00-OWGRE"/>
    <n v="2489"/>
    <m/>
    <m/>
    <m/>
    <s v=""/>
    <x v="3"/>
  </r>
  <r>
    <x v="9"/>
    <x v="39"/>
    <s v="EL40"/>
    <x v="4"/>
    <x v="4"/>
    <x v="3"/>
    <s v="AAD_NONE"/>
    <s v="KLEK010100"/>
    <s v="1"/>
    <s v="6L40-SH00-01212-BIM"/>
    <n v="291930"/>
    <n v="207693"/>
    <n v="115202"/>
    <n v="31930"/>
    <s v=""/>
    <x v="3"/>
  </r>
  <r>
    <x v="9"/>
    <x v="39"/>
    <s v="EL40"/>
    <x v="4"/>
    <x v="4"/>
    <x v="3"/>
    <s v="AAD_NONE"/>
    <s v="ELER030100"/>
    <s v="1"/>
    <s v="1L40-CF21-24142-JAAT"/>
    <n v="123507"/>
    <n v="55197"/>
    <n v="408197"/>
    <n v="408197"/>
    <s v=""/>
    <x v="3"/>
  </r>
  <r>
    <x v="9"/>
    <x v="39"/>
    <s v="EL40"/>
    <x v="4"/>
    <x v="4"/>
    <x v="3"/>
    <s v="AAD_NONE"/>
    <s v="ELMV010200"/>
    <s v="1"/>
    <s v="1L40-RF21-02352-YLEU"/>
    <n v="643443"/>
    <n v="610656"/>
    <n v="475410"/>
    <n v="475410"/>
    <s v=""/>
    <x v="3"/>
  </r>
  <r>
    <x v="9"/>
    <x v="39"/>
    <s v="EL40"/>
    <x v="4"/>
    <x v="3"/>
    <x v="3"/>
    <s v="AAD_NONE"/>
    <s v="KLRK010200"/>
    <s v="1"/>
    <s v="-"/>
    <n v="86145"/>
    <n v="86145"/>
    <n v="86145"/>
    <n v="86145"/>
    <s v=""/>
    <x v="3"/>
  </r>
  <r>
    <x v="9"/>
    <x v="39"/>
    <s v="EL40"/>
    <x v="4"/>
    <x v="3"/>
    <x v="3"/>
    <s v="AAD_NONE"/>
    <s v="KLEK010200"/>
    <s v="1"/>
    <s v="-"/>
    <n v="3272"/>
    <n v="3272"/>
    <n v="3272"/>
    <n v="3272"/>
    <s v=""/>
    <x v="3"/>
  </r>
  <r>
    <x v="9"/>
    <x v="39"/>
    <s v="EL40"/>
    <x v="4"/>
    <x v="3"/>
    <x v="3"/>
    <s v="AAD_NONE"/>
    <s v="ELMV010200"/>
    <s v="1"/>
    <s v="-"/>
    <n v="977"/>
    <n v="977"/>
    <n v="977"/>
    <n v="977"/>
    <s v=""/>
    <x v="3"/>
  </r>
  <r>
    <x v="9"/>
    <x v="39"/>
    <s v="EL40"/>
    <x v="17"/>
    <x v="0"/>
    <x v="3"/>
    <s v="AAD_NONE"/>
    <s v="KLRK010200"/>
    <s v="1"/>
    <s v="-"/>
    <n v="250"/>
    <n v="250"/>
    <n v="250"/>
    <n v="250"/>
    <s v=""/>
    <x v="3"/>
  </r>
  <r>
    <x v="9"/>
    <x v="39"/>
    <s v="EL40"/>
    <x v="17"/>
    <x v="0"/>
    <x v="3"/>
    <s v="AAD_NONE"/>
    <s v="ELMV010200"/>
    <s v="1"/>
    <s v="-"/>
    <n v="250"/>
    <n v="250"/>
    <n v="250"/>
    <n v="250"/>
    <s v=""/>
    <x v="3"/>
  </r>
  <r>
    <x v="9"/>
    <x v="39"/>
    <s v="EL40"/>
    <x v="17"/>
    <x v="3"/>
    <x v="3"/>
    <s v="AAD_NONE"/>
    <s v="KLRK010200"/>
    <s v="1"/>
    <s v="-"/>
    <n v="100"/>
    <n v="100"/>
    <n v="100"/>
    <n v="100"/>
    <s v=""/>
    <x v="3"/>
  </r>
  <r>
    <x v="9"/>
    <x v="39"/>
    <s v="EL40"/>
    <x v="17"/>
    <x v="3"/>
    <x v="3"/>
    <s v="AAD_NONE"/>
    <s v="ELMV010200"/>
    <s v="1"/>
    <s v="-"/>
    <n v="100"/>
    <n v="100"/>
    <n v="100"/>
    <n v="100"/>
    <s v=""/>
    <x v="3"/>
  </r>
  <r>
    <x v="9"/>
    <x v="39"/>
    <s v="EL40"/>
    <x v="5"/>
    <x v="2"/>
    <x v="3"/>
    <s v="AAD_NONE"/>
    <s v="KLRK010200"/>
    <s v="1"/>
    <s v="-"/>
    <n v="225044"/>
    <n v="211622"/>
    <n v="187506"/>
    <n v="187506"/>
    <s v=""/>
    <x v="3"/>
  </r>
  <r>
    <x v="9"/>
    <x v="39"/>
    <s v="EL40"/>
    <x v="5"/>
    <x v="2"/>
    <x v="3"/>
    <s v="AAD_NONE"/>
    <s v="KLEK010200"/>
    <s v="1"/>
    <s v="-"/>
    <n v="11594"/>
    <m/>
    <m/>
    <m/>
    <s v=""/>
    <x v="3"/>
  </r>
  <r>
    <x v="9"/>
    <x v="39"/>
    <s v="EL40"/>
    <x v="5"/>
    <x v="2"/>
    <x v="3"/>
    <s v="AAD_NONE"/>
    <s v="ELER030100"/>
    <s v="1"/>
    <s v="-"/>
    <n v="279595"/>
    <n v="230005"/>
    <n v="226127"/>
    <n v="226127"/>
    <s v=""/>
    <x v="3"/>
  </r>
  <r>
    <x v="9"/>
    <x v="39"/>
    <s v="EL40"/>
    <x v="5"/>
    <x v="2"/>
    <x v="3"/>
    <s v="AAD_NONE"/>
    <s v="ELMV010200"/>
    <s v="1"/>
    <s v="-"/>
    <n v="247227"/>
    <n v="246080"/>
    <n v="240174"/>
    <n v="240174"/>
    <s v=""/>
    <x v="3"/>
  </r>
  <r>
    <x v="9"/>
    <x v="39"/>
    <s v="EL40"/>
    <x v="10"/>
    <x v="4"/>
    <x v="3"/>
    <s v="AAD_NONE"/>
    <s v="XX01000000"/>
    <s v="1"/>
    <s v="6L40-SH00-01212-BIM"/>
    <n v="1449467"/>
    <n v="622612"/>
    <n v="526700"/>
    <n v="83857"/>
    <s v=""/>
    <x v="3"/>
  </r>
  <r>
    <x v="9"/>
    <x v="39"/>
    <s v="EL40"/>
    <x v="10"/>
    <x v="4"/>
    <x v="3"/>
    <s v="AAD_NONE"/>
    <s v="XX01000000"/>
    <s v="1"/>
    <s v="9L40-MU00-OWGRE"/>
    <n v="30112"/>
    <m/>
    <m/>
    <m/>
    <s v=""/>
    <x v="3"/>
  </r>
  <r>
    <x v="9"/>
    <x v="39"/>
    <s v="EL40"/>
    <x v="10"/>
    <x v="4"/>
    <x v="3"/>
    <s v="AAD_NONE"/>
    <s v="XX01000000"/>
    <s v="1"/>
    <s v="9L40-RR20-08112REPOW"/>
    <n v="412750"/>
    <n v="116126"/>
    <m/>
    <m/>
    <s v=""/>
    <x v="3"/>
  </r>
  <r>
    <x v="9"/>
    <x v="39"/>
    <s v="EL40"/>
    <x v="10"/>
    <x v="4"/>
    <x v="3"/>
    <s v="AAD_NONE"/>
    <s v="XX01000000"/>
    <s v="1"/>
    <s v="1L40-CF21-23142-HUD3"/>
    <n v="1970012"/>
    <m/>
    <m/>
    <m/>
    <s v=""/>
    <x v="3"/>
  </r>
  <r>
    <x v="9"/>
    <x v="39"/>
    <s v="EL40"/>
    <x v="10"/>
    <x v="4"/>
    <x v="3"/>
    <s v="AAD_NONE"/>
    <s v="XX01000000"/>
    <s v="1"/>
    <s v="1L40-RF21-02352-YLEU"/>
    <n v="1484270"/>
    <n v="1610026"/>
    <n v="1506250"/>
    <n v="1506250"/>
    <s v=""/>
    <x v="3"/>
  </r>
  <r>
    <x v="9"/>
    <x v="39"/>
    <s v="EL40"/>
    <x v="10"/>
    <x v="4"/>
    <x v="3"/>
    <s v="AAD_NONE"/>
    <s v="XX01000000"/>
    <s v="1"/>
    <s v="1L40-CF21-24142-JAAT"/>
    <n v="124762"/>
    <n v="86394"/>
    <n v="412389"/>
    <n v="412389"/>
    <s v=""/>
    <x v="3"/>
  </r>
  <r>
    <x v="9"/>
    <x v="39"/>
    <s v="EL40"/>
    <x v="10"/>
    <x v="4"/>
    <x v="70"/>
    <s v="AAD_NONE"/>
    <s v="XX01000000"/>
    <s v="1"/>
    <s v="9L40-MU00-ADAPTEST"/>
    <n v="111974"/>
    <n v="80672"/>
    <n v="87219"/>
    <n v="87219"/>
    <s v=""/>
    <x v="67"/>
  </r>
  <r>
    <x v="9"/>
    <x v="39"/>
    <s v="EL40"/>
    <x v="8"/>
    <x v="1"/>
    <x v="3"/>
    <s v="AAD_NONE"/>
    <s v="XX01000000"/>
    <s v="1"/>
    <s v="-"/>
    <n v="396856"/>
    <n v="394282"/>
    <n v="394282"/>
    <n v="394282"/>
    <s v=""/>
    <x v="3"/>
  </r>
  <r>
    <x v="9"/>
    <x v="39"/>
    <s v="EL40"/>
    <x v="8"/>
    <x v="1"/>
    <x v="3"/>
    <s v="AAD_NONE"/>
    <s v="XX01000000"/>
    <s v="1"/>
    <s v="9L40-MU00-ADAPTEST"/>
    <n v="3674"/>
    <n v="1266"/>
    <n v="4038"/>
    <n v="4038"/>
    <s v=""/>
    <x v="3"/>
  </r>
  <r>
    <x v="9"/>
    <x v="39"/>
    <s v="EL40"/>
    <x v="8"/>
    <x v="1"/>
    <x v="13"/>
    <s v="AAD_NONE"/>
    <s v="XX01000000"/>
    <s v="1"/>
    <s v="-"/>
    <n v="139307"/>
    <n v="139307"/>
    <n v="139307"/>
    <n v="139307"/>
    <s v=""/>
    <x v="13"/>
  </r>
  <r>
    <x v="9"/>
    <x v="39"/>
    <s v="EL40"/>
    <x v="8"/>
    <x v="4"/>
    <x v="3"/>
    <s v="AAD_NONE"/>
    <s v="XX01000000"/>
    <s v="1"/>
    <s v="6L40-SH00-01212-BIM"/>
    <n v="64225"/>
    <n v="45692"/>
    <n v="25345"/>
    <n v="7025"/>
    <s v=""/>
    <x v="3"/>
  </r>
  <r>
    <x v="9"/>
    <x v="39"/>
    <s v="EL40"/>
    <x v="8"/>
    <x v="4"/>
    <x v="3"/>
    <s v="AAD_NONE"/>
    <s v="XX01000000"/>
    <s v="1"/>
    <s v="9L40-MU00-ADAPTEST"/>
    <n v="5511"/>
    <n v="1899"/>
    <n v="6056"/>
    <n v="6056"/>
    <s v=""/>
    <x v="3"/>
  </r>
  <r>
    <x v="9"/>
    <x v="39"/>
    <s v="EL40"/>
    <x v="8"/>
    <x v="4"/>
    <x v="3"/>
    <s v="AAD_NONE"/>
    <s v="XX01000000"/>
    <s v="1"/>
    <s v="9L40-MU00-OWGRE"/>
    <n v="548"/>
    <m/>
    <m/>
    <m/>
    <s v=""/>
    <x v="3"/>
  </r>
  <r>
    <x v="9"/>
    <x v="39"/>
    <s v="EL40"/>
    <x v="8"/>
    <x v="4"/>
    <x v="3"/>
    <s v="AAD_NONE"/>
    <s v="XX01000000"/>
    <s v="1"/>
    <s v="1L40-RF21-02352-YLEU"/>
    <n v="141557"/>
    <n v="134344"/>
    <n v="104590"/>
    <n v="104590"/>
    <s v=""/>
    <x v="3"/>
  </r>
  <r>
    <x v="9"/>
    <x v="39"/>
    <s v="EL40"/>
    <x v="8"/>
    <x v="4"/>
    <x v="3"/>
    <s v="AAD_NONE"/>
    <s v="XX01000000"/>
    <s v="1"/>
    <s v="1L40-CF21-24142-JAAT"/>
    <n v="27172"/>
    <n v="12143"/>
    <n v="89803"/>
    <n v="89803"/>
    <s v=""/>
    <x v="3"/>
  </r>
  <r>
    <x v="9"/>
    <x v="39"/>
    <s v="EL40"/>
    <x v="8"/>
    <x v="3"/>
    <x v="3"/>
    <s v="AAD_NONE"/>
    <s v="XX01000000"/>
    <s v="1"/>
    <s v="-"/>
    <n v="19886"/>
    <n v="19886"/>
    <n v="19886"/>
    <n v="19886"/>
    <s v=""/>
    <x v="3"/>
  </r>
  <r>
    <x v="9"/>
    <x v="39"/>
    <s v="EL40"/>
    <x v="11"/>
    <x v="1"/>
    <x v="3"/>
    <s v="AAD_NONE"/>
    <s v="XX01000000"/>
    <s v="1"/>
    <s v="-"/>
    <n v="1000"/>
    <n v="1000"/>
    <n v="1000"/>
    <n v="1000"/>
    <s v=""/>
    <x v="3"/>
  </r>
  <r>
    <x v="9"/>
    <x v="39"/>
    <s v="EL40"/>
    <x v="12"/>
    <x v="3"/>
    <x v="3"/>
    <s v="AAD_NONE"/>
    <s v="XX01000000"/>
    <s v="1"/>
    <s v="-"/>
    <n v="1000000"/>
    <n v="1000000"/>
    <n v="1000000"/>
    <n v="1000000"/>
    <s v=""/>
    <x v="3"/>
  </r>
  <r>
    <x v="9"/>
    <x v="40"/>
    <s v="EL60"/>
    <x v="3"/>
    <x v="0"/>
    <x v="3"/>
    <s v="AAD_NONE"/>
    <s v="KLRK010300"/>
    <s v="1"/>
    <s v="-"/>
    <n v="595452"/>
    <n v="595452"/>
    <n v="595452"/>
    <n v="595452"/>
    <s v=""/>
    <x v="3"/>
  </r>
  <r>
    <x v="9"/>
    <x v="40"/>
    <s v="EL60"/>
    <x v="3"/>
    <x v="4"/>
    <x v="3"/>
    <s v="AAD_NONE"/>
    <s v="KLRK010300"/>
    <s v="1"/>
    <s v="9L60-MU00-ADAPTEST"/>
    <n v="14574"/>
    <m/>
    <m/>
    <m/>
    <s v=""/>
    <x v="3"/>
  </r>
  <r>
    <x v="9"/>
    <x v="40"/>
    <s v="EL60"/>
    <x v="3"/>
    <x v="3"/>
    <x v="3"/>
    <s v="AAD_NONE"/>
    <s v="KLRK010300"/>
    <s v="1"/>
    <s v="-"/>
    <n v="82000"/>
    <n v="82000"/>
    <n v="82000"/>
    <n v="82000"/>
    <s v=""/>
    <x v="3"/>
  </r>
  <r>
    <x v="9"/>
    <x v="40"/>
    <s v="EL60"/>
    <x v="4"/>
    <x v="0"/>
    <x v="3"/>
    <s v="AAD_NONE"/>
    <s v="KLRK010300"/>
    <s v="1"/>
    <s v="-"/>
    <n v="45726"/>
    <n v="45726"/>
    <n v="45726"/>
    <n v="45726"/>
    <s v=""/>
    <x v="3"/>
  </r>
  <r>
    <x v="9"/>
    <x v="40"/>
    <s v="EL60"/>
    <x v="4"/>
    <x v="0"/>
    <x v="13"/>
    <s v="AAD_NONE"/>
    <s v="KLRK010300"/>
    <s v="1"/>
    <s v="-"/>
    <n v="198617"/>
    <n v="198617"/>
    <n v="198617"/>
    <n v="198617"/>
    <s v=""/>
    <x v="13"/>
  </r>
  <r>
    <x v="9"/>
    <x v="40"/>
    <s v="EL60"/>
    <x v="4"/>
    <x v="4"/>
    <x v="3"/>
    <s v="AAD_NONE"/>
    <s v="KLRK010300"/>
    <s v="1"/>
    <s v="9L60-MU00-ADAPTEST"/>
    <n v="105934"/>
    <m/>
    <m/>
    <m/>
    <s v=""/>
    <x v="3"/>
  </r>
  <r>
    <x v="9"/>
    <x v="40"/>
    <s v="EL60"/>
    <x v="4"/>
    <x v="3"/>
    <x v="3"/>
    <s v="AAD_NONE"/>
    <s v="KLRK010300"/>
    <s v="1"/>
    <s v="-"/>
    <n v="59130"/>
    <n v="59130"/>
    <n v="59130"/>
    <n v="59130"/>
    <s v=""/>
    <x v="3"/>
  </r>
  <r>
    <x v="9"/>
    <x v="40"/>
    <s v="EL60"/>
    <x v="5"/>
    <x v="2"/>
    <x v="3"/>
    <s v="AAD_NONE"/>
    <s v="KLRK010300"/>
    <s v="1"/>
    <s v="-"/>
    <n v="4921"/>
    <n v="4921"/>
    <n v="4921"/>
    <n v="4921"/>
    <s v=""/>
    <x v="3"/>
  </r>
  <r>
    <x v="9"/>
    <x v="40"/>
    <s v="EL60"/>
    <x v="10"/>
    <x v="4"/>
    <x v="70"/>
    <s v="AAD_NONE"/>
    <s v="XX01000000"/>
    <s v="1"/>
    <s v="9L60-MU00-ADAPTEST"/>
    <n v="142978"/>
    <m/>
    <m/>
    <m/>
    <s v=""/>
    <x v="67"/>
  </r>
  <r>
    <x v="9"/>
    <x v="40"/>
    <s v="EL60"/>
    <x v="8"/>
    <x v="1"/>
    <x v="3"/>
    <s v="AAD_NONE"/>
    <s v="XX01000000"/>
    <s v="1"/>
    <s v="-"/>
    <n v="9501"/>
    <n v="9501"/>
    <n v="9501"/>
    <n v="9501"/>
    <s v=""/>
    <x v="3"/>
  </r>
  <r>
    <x v="9"/>
    <x v="40"/>
    <s v="EL60"/>
    <x v="8"/>
    <x v="1"/>
    <x v="3"/>
    <s v="AAD_NONE"/>
    <s v="XX01000000"/>
    <s v="1"/>
    <s v="9L60-MU00-ADAPTEST"/>
    <n v="12529"/>
    <m/>
    <m/>
    <m/>
    <s v=""/>
    <x v="3"/>
  </r>
  <r>
    <x v="9"/>
    <x v="40"/>
    <s v="EL60"/>
    <x v="8"/>
    <x v="1"/>
    <x v="13"/>
    <s v="AAD_NONE"/>
    <s v="XX01000000"/>
    <s v="1"/>
    <s v="-"/>
    <n v="43696"/>
    <n v="43696"/>
    <n v="43696"/>
    <n v="43696"/>
    <s v=""/>
    <x v="13"/>
  </r>
  <r>
    <x v="9"/>
    <x v="40"/>
    <s v="EL60"/>
    <x v="8"/>
    <x v="4"/>
    <x v="3"/>
    <s v="AAD_NONE"/>
    <s v="XX01000000"/>
    <s v="1"/>
    <s v="9L60-MU00-ADAPTEST"/>
    <n v="22471"/>
    <m/>
    <m/>
    <m/>
    <s v=""/>
    <x v="3"/>
  </r>
  <r>
    <x v="9"/>
    <x v="40"/>
    <s v="EL60"/>
    <x v="8"/>
    <x v="3"/>
    <x v="3"/>
    <s v="AAD_NONE"/>
    <s v="XX01000000"/>
    <s v="1"/>
    <s v="-"/>
    <n v="8870"/>
    <n v="8870"/>
    <n v="8870"/>
    <n v="8870"/>
    <s v=""/>
    <x v="3"/>
  </r>
  <r>
    <x v="9"/>
    <x v="40"/>
    <s v="EL60"/>
    <x v="12"/>
    <x v="3"/>
    <x v="3"/>
    <s v="AAD_NONE"/>
    <s v="XX01000000"/>
    <s v="1"/>
    <s v="-"/>
    <n v="150000"/>
    <n v="150000"/>
    <n v="150000"/>
    <n v="150000"/>
    <s v=""/>
    <x v="3"/>
  </r>
  <r>
    <x v="9"/>
    <x v="41"/>
    <s v="EL70"/>
    <x v="0"/>
    <x v="3"/>
    <x v="17"/>
    <s v="AAD_NONE"/>
    <s v="KLEK020200"/>
    <s v="1"/>
    <s v="-"/>
    <n v="70000"/>
    <n v="110000"/>
    <n v="40000"/>
    <n v="50000"/>
    <s v=""/>
    <x v="17"/>
  </r>
  <r>
    <x v="9"/>
    <x v="41"/>
    <s v="EL70"/>
    <x v="1"/>
    <x v="3"/>
    <x v="3"/>
    <s v="AAD_NONE"/>
    <s v="XX01000000"/>
    <s v="1"/>
    <s v="-"/>
    <n v="15400"/>
    <n v="24200"/>
    <n v="8800"/>
    <n v="11000"/>
    <s v=""/>
    <x v="3"/>
  </r>
  <r>
    <x v="9"/>
    <x v="41"/>
    <s v="EL70"/>
    <x v="3"/>
    <x v="0"/>
    <x v="3"/>
    <s v="AAD_NONE"/>
    <s v="KLRK010100"/>
    <s v="1"/>
    <s v="-"/>
    <n v="85460"/>
    <n v="85460"/>
    <n v="85460"/>
    <n v="85460"/>
    <s v=""/>
    <x v="3"/>
  </r>
  <r>
    <x v="9"/>
    <x v="41"/>
    <s v="EL70"/>
    <x v="3"/>
    <x v="0"/>
    <x v="3"/>
    <s v="AAD_NONE"/>
    <s v="KLRK010300"/>
    <s v="1"/>
    <s v="-"/>
    <n v="477460"/>
    <n v="477460"/>
    <n v="477460"/>
    <n v="477460"/>
    <s v=""/>
    <x v="3"/>
  </r>
  <r>
    <x v="9"/>
    <x v="41"/>
    <s v="EL70"/>
    <x v="3"/>
    <x v="0"/>
    <x v="3"/>
    <s v="AAD_NONE"/>
    <s v="KLEK010100"/>
    <s v="1"/>
    <s v="-"/>
    <n v="6021198"/>
    <n v="6021198"/>
    <n v="6021198"/>
    <n v="6021198"/>
    <s v=""/>
    <x v="3"/>
  </r>
  <r>
    <x v="9"/>
    <x v="41"/>
    <s v="EL70"/>
    <x v="3"/>
    <x v="0"/>
    <x v="3"/>
    <s v="AAD_NONE"/>
    <s v="KLEK010200"/>
    <s v="1"/>
    <s v="-"/>
    <n v="2920191"/>
    <n v="2872191"/>
    <n v="2872191"/>
    <n v="2872191"/>
    <s v=""/>
    <x v="3"/>
  </r>
  <r>
    <x v="9"/>
    <x v="41"/>
    <s v="EL70"/>
    <x v="3"/>
    <x v="0"/>
    <x v="3"/>
    <s v="AAD_NONE"/>
    <s v="KLEK020100"/>
    <s v="1"/>
    <s v="-"/>
    <n v="1419375"/>
    <n v="1419375"/>
    <n v="1419375"/>
    <n v="1419375"/>
    <s v=""/>
    <x v="3"/>
  </r>
  <r>
    <x v="9"/>
    <x v="41"/>
    <s v="EL70"/>
    <x v="3"/>
    <x v="0"/>
    <x v="3"/>
    <s v="AAD_NONE"/>
    <s v="KLEK020200"/>
    <s v="1"/>
    <s v="-"/>
    <n v="561062"/>
    <n v="561062"/>
    <n v="561062"/>
    <n v="561062"/>
    <s v=""/>
    <x v="3"/>
  </r>
  <r>
    <x v="9"/>
    <x v="41"/>
    <s v="EL70"/>
    <x v="3"/>
    <x v="0"/>
    <x v="3"/>
    <s v="AAD_NONE"/>
    <s v="KLEM030100"/>
    <s v="1"/>
    <s v="-"/>
    <n v="631659"/>
    <n v="631659"/>
    <n v="631659"/>
    <n v="631659"/>
    <s v=""/>
    <x v="3"/>
  </r>
  <r>
    <x v="9"/>
    <x v="41"/>
    <s v="EL70"/>
    <x v="3"/>
    <x v="0"/>
    <x v="3"/>
    <s v="AAD_NONE"/>
    <s v="KLEM040100"/>
    <s v="1"/>
    <s v="-"/>
    <n v="765275"/>
    <n v="754275"/>
    <n v="754275"/>
    <n v="754275"/>
    <s v=""/>
    <x v="3"/>
  </r>
  <r>
    <x v="9"/>
    <x v="41"/>
    <s v="EL70"/>
    <x v="3"/>
    <x v="0"/>
    <x v="3"/>
    <s v="AAD_NONE"/>
    <s v="ELER030100"/>
    <s v="1"/>
    <s v="-"/>
    <n v="1417219"/>
    <n v="1382219"/>
    <n v="1382219"/>
    <n v="1382219"/>
    <s v=""/>
    <x v="3"/>
  </r>
  <r>
    <x v="9"/>
    <x v="41"/>
    <s v="EL70"/>
    <x v="3"/>
    <x v="0"/>
    <x v="3"/>
    <s v="AAD_NONE"/>
    <s v="ELMV010100"/>
    <s v="1"/>
    <s v="-"/>
    <n v="14863"/>
    <n v="14863"/>
    <n v="14863"/>
    <n v="14863"/>
    <s v=""/>
    <x v="3"/>
  </r>
  <r>
    <x v="9"/>
    <x v="41"/>
    <s v="EL70"/>
    <x v="3"/>
    <x v="0"/>
    <x v="3"/>
    <s v="AAD_NONE"/>
    <s v="ELMV010200"/>
    <s v="1"/>
    <s v="-"/>
    <n v="1324626"/>
    <n v="1324626"/>
    <n v="1324626"/>
    <n v="1324626"/>
    <s v=""/>
    <x v="3"/>
  </r>
  <r>
    <x v="9"/>
    <x v="41"/>
    <s v="EL70"/>
    <x v="3"/>
    <x v="4"/>
    <x v="3"/>
    <s v="AAD_NONE"/>
    <s v="KLEK010100"/>
    <s v="1"/>
    <s v="6L70-SH00-01212-BIM"/>
    <n v="660204"/>
    <n v="688701"/>
    <n v="718721"/>
    <n v="239758"/>
    <s v=""/>
    <x v="3"/>
  </r>
  <r>
    <x v="9"/>
    <x v="41"/>
    <s v="EL70"/>
    <x v="3"/>
    <x v="4"/>
    <x v="3"/>
    <s v="AAD_NONE"/>
    <s v="KLEK010100"/>
    <s v="1"/>
    <s v="9L70-ORAVALIFE"/>
    <n v="16200"/>
    <m/>
    <m/>
    <m/>
    <s v=""/>
    <x v="3"/>
  </r>
  <r>
    <x v="9"/>
    <x v="41"/>
    <s v="EL70"/>
    <x v="3"/>
    <x v="4"/>
    <x v="3"/>
    <s v="AAD_NONE"/>
    <s v="KLEK010100"/>
    <s v="1"/>
    <s v="9L70-RANNIKULIFE"/>
    <n v="10225"/>
    <m/>
    <m/>
    <m/>
    <s v=""/>
    <x v="3"/>
  </r>
  <r>
    <x v="9"/>
    <x v="41"/>
    <s v="EL70"/>
    <x v="3"/>
    <x v="4"/>
    <x v="3"/>
    <s v="AAD_NONE"/>
    <s v="KLEK010100"/>
    <s v="1"/>
    <s v="9L70-MU00-LIFEIPLKO"/>
    <n v="180000"/>
    <n v="187000"/>
    <n v="187000"/>
    <n v="180000"/>
    <s v=""/>
    <x v="3"/>
  </r>
  <r>
    <x v="9"/>
    <x v="41"/>
    <s v="EL70"/>
    <x v="3"/>
    <x v="4"/>
    <x v="3"/>
    <s v="AAD_NONE"/>
    <s v="KLEK010100"/>
    <s v="1"/>
    <s v="9L70-MU14-WOODMEADOW"/>
    <n v="100000"/>
    <n v="100000"/>
    <m/>
    <m/>
    <s v=""/>
    <x v="3"/>
  </r>
  <r>
    <x v="9"/>
    <x v="41"/>
    <s v="EL70"/>
    <x v="3"/>
    <x v="4"/>
    <x v="3"/>
    <s v="AAD_NONE"/>
    <s v="KLEK010100"/>
    <s v="1"/>
    <s v="9L70-MU00-ADAPTEST"/>
    <n v="29400"/>
    <n v="5880"/>
    <n v="5880"/>
    <n v="2940"/>
    <s v=""/>
    <x v="3"/>
  </r>
  <r>
    <x v="9"/>
    <x v="41"/>
    <s v="EL70"/>
    <x v="3"/>
    <x v="4"/>
    <x v="3"/>
    <s v="AAD_NONE"/>
    <s v="KLEK010100"/>
    <s v="1"/>
    <s v="9L70-MU21-BLUE4ALL"/>
    <n v="38646"/>
    <n v="38659"/>
    <m/>
    <m/>
    <s v=""/>
    <x v="3"/>
  </r>
  <r>
    <x v="9"/>
    <x v="41"/>
    <s v="EL70"/>
    <x v="3"/>
    <x v="4"/>
    <x v="3"/>
    <s v="AAD_NONE"/>
    <s v="KLEK010100"/>
    <s v="1"/>
    <s v="1L70-CF21-23212-NIIT"/>
    <n v="102000"/>
    <n v="108000"/>
    <n v="114000"/>
    <n v="122000"/>
    <s v=""/>
    <x v="3"/>
  </r>
  <r>
    <x v="9"/>
    <x v="41"/>
    <s v="EL70"/>
    <x v="3"/>
    <x v="4"/>
    <x v="3"/>
    <s v="AAD_NONE"/>
    <s v="KLEK010200"/>
    <s v="1"/>
    <s v="9L70-MU00-ADAPTEST"/>
    <n v="600"/>
    <n v="120"/>
    <n v="120"/>
    <n v="60"/>
    <s v=""/>
    <x v="3"/>
  </r>
  <r>
    <x v="9"/>
    <x v="41"/>
    <s v="EL70"/>
    <x v="3"/>
    <x v="4"/>
    <x v="3"/>
    <s v="AAD_NONE"/>
    <s v="KLEK020100"/>
    <s v="1"/>
    <s v="9L70-RR20-08112REPOW"/>
    <n v="1200000"/>
    <n v="388993"/>
    <m/>
    <m/>
    <s v=""/>
    <x v="3"/>
  </r>
  <r>
    <x v="9"/>
    <x v="41"/>
    <s v="EL70"/>
    <x v="3"/>
    <x v="4"/>
    <x v="3"/>
    <s v="AAD_NONE"/>
    <s v="ELMV010200"/>
    <s v="1"/>
    <s v="9L70-LIFEIP-CLEANEST"/>
    <n v="45130"/>
    <n v="46484"/>
    <n v="47878"/>
    <n v="49315"/>
    <s v=""/>
    <x v="3"/>
  </r>
  <r>
    <x v="9"/>
    <x v="41"/>
    <s v="EL70"/>
    <x v="3"/>
    <x v="3"/>
    <x v="3"/>
    <s v="AAD_NONE"/>
    <s v="KLEK020200"/>
    <s v="1"/>
    <s v="-"/>
    <n v="130000"/>
    <n v="130000"/>
    <n v="130000"/>
    <n v="130000"/>
    <s v=""/>
    <x v="3"/>
  </r>
  <r>
    <x v="9"/>
    <x v="41"/>
    <s v="EL70"/>
    <x v="4"/>
    <x v="0"/>
    <x v="3"/>
    <s v="AAD_NONE"/>
    <s v="KLRK010100"/>
    <s v="1"/>
    <s v="-"/>
    <n v="9140"/>
    <n v="9140"/>
    <n v="9140"/>
    <n v="9140"/>
    <s v=""/>
    <x v="3"/>
  </r>
  <r>
    <x v="9"/>
    <x v="41"/>
    <s v="EL70"/>
    <x v="4"/>
    <x v="0"/>
    <x v="3"/>
    <s v="AAD_NONE"/>
    <s v="KLRK010300"/>
    <s v="1"/>
    <s v="-"/>
    <n v="104305"/>
    <n v="104305"/>
    <n v="104305"/>
    <n v="104305"/>
    <s v=""/>
    <x v="3"/>
  </r>
  <r>
    <x v="9"/>
    <x v="41"/>
    <s v="EL70"/>
    <x v="4"/>
    <x v="0"/>
    <x v="3"/>
    <s v="AAD_NONE"/>
    <s v="KLEK010100"/>
    <s v="1"/>
    <s v="-"/>
    <n v="2209612"/>
    <n v="2209612"/>
    <n v="2209612"/>
    <n v="2209612"/>
    <s v=""/>
    <x v="3"/>
  </r>
  <r>
    <x v="9"/>
    <x v="41"/>
    <s v="EL70"/>
    <x v="4"/>
    <x v="0"/>
    <x v="3"/>
    <s v="AAD_NONE"/>
    <s v="KLEK010100"/>
    <s v="1"/>
    <s v="9L70-MU00-LIFEIPLKO"/>
    <n v="20000"/>
    <n v="20000"/>
    <n v="20000"/>
    <n v="20000"/>
    <s v=""/>
    <x v="3"/>
  </r>
  <r>
    <x v="9"/>
    <x v="41"/>
    <s v="EL70"/>
    <x v="4"/>
    <x v="0"/>
    <x v="3"/>
    <s v="AAD_NONE"/>
    <s v="KLEK010200"/>
    <s v="1"/>
    <s v="-"/>
    <n v="344656"/>
    <n v="344656"/>
    <n v="344656"/>
    <n v="344656"/>
    <s v=""/>
    <x v="3"/>
  </r>
  <r>
    <x v="9"/>
    <x v="41"/>
    <s v="EL70"/>
    <x v="4"/>
    <x v="0"/>
    <x v="3"/>
    <s v="AAD_NONE"/>
    <s v="KLEK020100"/>
    <s v="1"/>
    <s v="-"/>
    <n v="169154"/>
    <n v="169154"/>
    <n v="169154"/>
    <n v="169154"/>
    <s v=""/>
    <x v="3"/>
  </r>
  <r>
    <x v="9"/>
    <x v="41"/>
    <s v="EL70"/>
    <x v="4"/>
    <x v="0"/>
    <x v="3"/>
    <s v="AAD_NONE"/>
    <s v="KLEK020200"/>
    <s v="1"/>
    <s v="-"/>
    <n v="83417"/>
    <n v="83417"/>
    <n v="83417"/>
    <n v="83417"/>
    <s v=""/>
    <x v="3"/>
  </r>
  <r>
    <x v="9"/>
    <x v="41"/>
    <s v="EL70"/>
    <x v="4"/>
    <x v="0"/>
    <x v="3"/>
    <s v="AAD_NONE"/>
    <s v="KLEM030100"/>
    <s v="1"/>
    <s v="-"/>
    <n v="72501"/>
    <n v="72501"/>
    <n v="72501"/>
    <n v="72501"/>
    <s v=""/>
    <x v="3"/>
  </r>
  <r>
    <x v="9"/>
    <x v="41"/>
    <s v="EL70"/>
    <x v="4"/>
    <x v="0"/>
    <x v="3"/>
    <s v="AAD_NONE"/>
    <s v="KLEM040100"/>
    <s v="1"/>
    <s v="-"/>
    <n v="145107"/>
    <n v="145107"/>
    <n v="145107"/>
    <n v="145107"/>
    <s v=""/>
    <x v="3"/>
  </r>
  <r>
    <x v="9"/>
    <x v="41"/>
    <s v="EL70"/>
    <x v="4"/>
    <x v="0"/>
    <x v="3"/>
    <s v="AAD_NONE"/>
    <s v="ELER030100"/>
    <s v="1"/>
    <s v="-"/>
    <n v="182345"/>
    <n v="178845"/>
    <n v="178845"/>
    <n v="178845"/>
    <s v=""/>
    <x v="3"/>
  </r>
  <r>
    <x v="9"/>
    <x v="41"/>
    <s v="EL70"/>
    <x v="4"/>
    <x v="0"/>
    <x v="3"/>
    <s v="AAD_NONE"/>
    <s v="ELMV010100"/>
    <s v="1"/>
    <s v="-"/>
    <n v="79544"/>
    <n v="69044"/>
    <n v="69044"/>
    <n v="69044"/>
    <s v=""/>
    <x v="3"/>
  </r>
  <r>
    <x v="9"/>
    <x v="41"/>
    <s v="EL70"/>
    <x v="4"/>
    <x v="0"/>
    <x v="3"/>
    <s v="AAD_NONE"/>
    <s v="ELMV010200"/>
    <s v="1"/>
    <s v="-"/>
    <n v="322519"/>
    <n v="312019"/>
    <n v="312019"/>
    <n v="312019"/>
    <s v=""/>
    <x v="3"/>
  </r>
  <r>
    <x v="9"/>
    <x v="41"/>
    <s v="EL70"/>
    <x v="4"/>
    <x v="0"/>
    <x v="3"/>
    <s v="AAD_NONE"/>
    <s v="ELMV010200"/>
    <s v="1"/>
    <s v="9L70-LIFEIP-CLEANEST"/>
    <n v="7120"/>
    <n v="7120"/>
    <n v="7120"/>
    <n v="7120"/>
    <s v=""/>
    <x v="3"/>
  </r>
  <r>
    <x v="9"/>
    <x v="41"/>
    <s v="EL70"/>
    <x v="4"/>
    <x v="0"/>
    <x v="13"/>
    <s v="AAD_NONE"/>
    <s v="KLRK010100"/>
    <s v="1"/>
    <s v="-"/>
    <n v="10429"/>
    <n v="10429"/>
    <n v="10429"/>
    <n v="10429"/>
    <s v=""/>
    <x v="13"/>
  </r>
  <r>
    <x v="9"/>
    <x v="41"/>
    <s v="EL70"/>
    <x v="4"/>
    <x v="0"/>
    <x v="13"/>
    <s v="AAD_NONE"/>
    <s v="KLRK010300"/>
    <s v="1"/>
    <s v="-"/>
    <n v="689803"/>
    <n v="689803"/>
    <n v="689803"/>
    <n v="689803"/>
    <s v=""/>
    <x v="13"/>
  </r>
  <r>
    <x v="9"/>
    <x v="41"/>
    <s v="EL70"/>
    <x v="4"/>
    <x v="0"/>
    <x v="13"/>
    <s v="AAD_NONE"/>
    <s v="KLEK010100"/>
    <s v="1"/>
    <s v="-"/>
    <n v="734756"/>
    <n v="734756"/>
    <n v="734756"/>
    <n v="734756"/>
    <s v=""/>
    <x v="13"/>
  </r>
  <r>
    <x v="9"/>
    <x v="41"/>
    <s v="EL70"/>
    <x v="4"/>
    <x v="0"/>
    <x v="13"/>
    <s v="AAD_NONE"/>
    <s v="KLEK010200"/>
    <s v="1"/>
    <s v="-"/>
    <n v="350489"/>
    <n v="350489"/>
    <n v="350489"/>
    <n v="350489"/>
    <s v=""/>
    <x v="13"/>
  </r>
  <r>
    <x v="9"/>
    <x v="41"/>
    <s v="EL70"/>
    <x v="4"/>
    <x v="0"/>
    <x v="13"/>
    <s v="AAD_NONE"/>
    <s v="KLEK020100"/>
    <s v="1"/>
    <s v="-"/>
    <n v="173204"/>
    <n v="173204"/>
    <n v="173204"/>
    <n v="173204"/>
    <s v=""/>
    <x v="13"/>
  </r>
  <r>
    <x v="9"/>
    <x v="41"/>
    <s v="EL70"/>
    <x v="4"/>
    <x v="0"/>
    <x v="13"/>
    <s v="AAD_NONE"/>
    <s v="KLEK020200"/>
    <s v="1"/>
    <s v="-"/>
    <n v="68465"/>
    <n v="68465"/>
    <n v="68465"/>
    <n v="68465"/>
    <s v=""/>
    <x v="13"/>
  </r>
  <r>
    <x v="9"/>
    <x v="41"/>
    <s v="EL70"/>
    <x v="4"/>
    <x v="0"/>
    <x v="13"/>
    <s v="AAD_NONE"/>
    <s v="KLEM030100"/>
    <s v="1"/>
    <s v="-"/>
    <n v="77080"/>
    <n v="77080"/>
    <n v="77080"/>
    <n v="77080"/>
    <s v=""/>
    <x v="13"/>
  </r>
  <r>
    <x v="9"/>
    <x v="41"/>
    <s v="EL70"/>
    <x v="4"/>
    <x v="0"/>
    <x v="13"/>
    <s v="AAD_NONE"/>
    <s v="KLEM040100"/>
    <s v="1"/>
    <s v="-"/>
    <n v="92043"/>
    <n v="92043"/>
    <n v="92043"/>
    <n v="92043"/>
    <s v=""/>
    <x v="13"/>
  </r>
  <r>
    <x v="9"/>
    <x v="41"/>
    <s v="EL70"/>
    <x v="4"/>
    <x v="0"/>
    <x v="13"/>
    <s v="AAD_NONE"/>
    <s v="ELER030100"/>
    <s v="1"/>
    <s v="-"/>
    <n v="168670"/>
    <n v="168670"/>
    <n v="168670"/>
    <n v="168670"/>
    <s v=""/>
    <x v="13"/>
  </r>
  <r>
    <x v="9"/>
    <x v="41"/>
    <s v="EL70"/>
    <x v="4"/>
    <x v="0"/>
    <x v="13"/>
    <s v="AAD_NONE"/>
    <s v="ELMV010100"/>
    <s v="1"/>
    <s v="-"/>
    <n v="1814"/>
    <n v="1814"/>
    <n v="1814"/>
    <n v="1814"/>
    <s v=""/>
    <x v="13"/>
  </r>
  <r>
    <x v="9"/>
    <x v="41"/>
    <s v="EL70"/>
    <x v="4"/>
    <x v="0"/>
    <x v="13"/>
    <s v="AAD_NONE"/>
    <s v="ELMV010200"/>
    <s v="1"/>
    <s v="-"/>
    <n v="161642"/>
    <n v="161642"/>
    <n v="161642"/>
    <n v="161642"/>
    <s v=""/>
    <x v="13"/>
  </r>
  <r>
    <x v="9"/>
    <x v="41"/>
    <s v="EL70"/>
    <x v="4"/>
    <x v="4"/>
    <x v="3"/>
    <s v="AAD_NONE"/>
    <s v="KLRK010300"/>
    <s v="1"/>
    <s v="9L70-ER21-KNOWNATURE"/>
    <n v="985"/>
    <m/>
    <m/>
    <m/>
    <s v=""/>
    <x v="3"/>
  </r>
  <r>
    <x v="9"/>
    <x v="41"/>
    <s v="EL70"/>
    <x v="4"/>
    <x v="4"/>
    <x v="3"/>
    <s v="AAD_NONE"/>
    <s v="KLEK010100"/>
    <s v="1"/>
    <s v="6L70-SH00-01212-BIM"/>
    <n v="486740"/>
    <n v="486306"/>
    <n v="488496"/>
    <n v="90676"/>
    <s v=""/>
    <x v="3"/>
  </r>
  <r>
    <x v="9"/>
    <x v="41"/>
    <s v="EL70"/>
    <x v="4"/>
    <x v="4"/>
    <x v="3"/>
    <s v="AAD_NONE"/>
    <s v="KLEK010100"/>
    <s v="1"/>
    <s v="9L70-ORAVALIFE"/>
    <n v="2586"/>
    <m/>
    <m/>
    <m/>
    <s v=""/>
    <x v="3"/>
  </r>
  <r>
    <x v="9"/>
    <x v="41"/>
    <s v="EL70"/>
    <x v="4"/>
    <x v="4"/>
    <x v="3"/>
    <s v="AAD_NONE"/>
    <s v="KLEK010100"/>
    <s v="1"/>
    <s v="9L70-RANNIKULIFE"/>
    <n v="7118"/>
    <m/>
    <m/>
    <m/>
    <s v=""/>
    <x v="3"/>
  </r>
  <r>
    <x v="9"/>
    <x v="41"/>
    <s v="EL70"/>
    <x v="4"/>
    <x v="4"/>
    <x v="3"/>
    <s v="AAD_NONE"/>
    <s v="KLEK010100"/>
    <s v="1"/>
    <s v="9L70-MU00-LIFEIPLKO"/>
    <n v="156828"/>
    <n v="157738"/>
    <n v="157738"/>
    <n v="131237"/>
    <s v=""/>
    <x v="3"/>
  </r>
  <r>
    <x v="9"/>
    <x v="41"/>
    <s v="EL70"/>
    <x v="4"/>
    <x v="4"/>
    <x v="3"/>
    <s v="AAD_NONE"/>
    <s v="KLEK010100"/>
    <s v="1"/>
    <s v="9L70-MU14-WOODMEADOW"/>
    <n v="937295"/>
    <n v="985876"/>
    <m/>
    <m/>
    <s v=""/>
    <x v="3"/>
  </r>
  <r>
    <x v="9"/>
    <x v="41"/>
    <s v="EL70"/>
    <x v="4"/>
    <x v="4"/>
    <x v="3"/>
    <s v="AAD_NONE"/>
    <s v="KLEK010100"/>
    <s v="1"/>
    <s v="9L70-MU00-ADAPTEST"/>
    <n v="2411"/>
    <n v="1446"/>
    <n v="965"/>
    <n v="965"/>
    <s v=""/>
    <x v="3"/>
  </r>
  <r>
    <x v="9"/>
    <x v="41"/>
    <s v="EL70"/>
    <x v="4"/>
    <x v="4"/>
    <x v="3"/>
    <s v="AAD_NONE"/>
    <s v="KLEK010100"/>
    <s v="1"/>
    <s v="9L70-MU21-BLUE4ALL"/>
    <n v="18700"/>
    <n v="20501"/>
    <m/>
    <m/>
    <s v=""/>
    <x v="3"/>
  </r>
  <r>
    <x v="9"/>
    <x v="41"/>
    <s v="EL70"/>
    <x v="4"/>
    <x v="4"/>
    <x v="3"/>
    <s v="AAD_NONE"/>
    <s v="KLEK010100"/>
    <s v="1"/>
    <s v="1L70-CF21-23212-NIIT"/>
    <n v="709805"/>
    <n v="1038665"/>
    <n v="1244070"/>
    <n v="345070"/>
    <s v=""/>
    <x v="3"/>
  </r>
  <r>
    <x v="9"/>
    <x v="41"/>
    <s v="EL70"/>
    <x v="4"/>
    <x v="4"/>
    <x v="3"/>
    <s v="AAD_NONE"/>
    <s v="KLEK010200"/>
    <s v="1"/>
    <s v="9L70-MU00-ADAPTEST"/>
    <n v="49"/>
    <n v="30"/>
    <n v="20"/>
    <n v="20"/>
    <s v=""/>
    <x v="3"/>
  </r>
  <r>
    <x v="9"/>
    <x v="41"/>
    <s v="EL70"/>
    <x v="4"/>
    <x v="4"/>
    <x v="3"/>
    <s v="AAD_NONE"/>
    <s v="KLEK020100"/>
    <s v="1"/>
    <s v="9L70-RR20-08112REPOW"/>
    <n v="375000"/>
    <n v="8592"/>
    <m/>
    <m/>
    <s v=""/>
    <x v="3"/>
  </r>
  <r>
    <x v="9"/>
    <x v="41"/>
    <s v="EL70"/>
    <x v="4"/>
    <x v="4"/>
    <x v="3"/>
    <s v="AAD_NONE"/>
    <s v="ELMV010200"/>
    <s v="1"/>
    <s v="9L70-LIFEIP-CLEANEST"/>
    <n v="35288"/>
    <n v="53016"/>
    <n v="29987"/>
    <n v="26297"/>
    <s v=""/>
    <x v="3"/>
  </r>
  <r>
    <x v="9"/>
    <x v="41"/>
    <s v="EL70"/>
    <x v="4"/>
    <x v="3"/>
    <x v="3"/>
    <s v="AAD_NONE"/>
    <s v="KLEK020200"/>
    <s v="1"/>
    <s v="-"/>
    <n v="57730"/>
    <n v="62430"/>
    <n v="85230"/>
    <n v="56000"/>
    <s v=""/>
    <x v="3"/>
  </r>
  <r>
    <x v="9"/>
    <x v="41"/>
    <s v="EL70"/>
    <x v="16"/>
    <x v="0"/>
    <x v="3"/>
    <s v="AAD_NONE"/>
    <s v="KLEK010100"/>
    <s v="1"/>
    <s v="-"/>
    <n v="456572"/>
    <n v="456572"/>
    <n v="456572"/>
    <n v="456572"/>
    <s v=""/>
    <x v="3"/>
  </r>
  <r>
    <x v="9"/>
    <x v="41"/>
    <s v="EL70"/>
    <x v="16"/>
    <x v="4"/>
    <x v="3"/>
    <s v="AAD_NONE"/>
    <s v="KLEK010100"/>
    <s v="1"/>
    <s v="9L70-MU14-WOODMEADOW"/>
    <n v="697000"/>
    <n v="694468"/>
    <m/>
    <m/>
    <s v=""/>
    <x v="3"/>
  </r>
  <r>
    <x v="9"/>
    <x v="41"/>
    <s v="EL70"/>
    <x v="5"/>
    <x v="2"/>
    <x v="3"/>
    <s v="AAD_NONE"/>
    <s v="KLRK010100"/>
    <s v="1"/>
    <s v="-"/>
    <n v="25"/>
    <n v="25"/>
    <n v="25"/>
    <n v="25"/>
    <s v=""/>
    <x v="3"/>
  </r>
  <r>
    <x v="9"/>
    <x v="41"/>
    <s v="EL70"/>
    <x v="5"/>
    <x v="2"/>
    <x v="3"/>
    <s v="AAD_NONE"/>
    <s v="KLRK010300"/>
    <s v="1"/>
    <s v="-"/>
    <n v="5644"/>
    <n v="5644"/>
    <n v="5644"/>
    <n v="5644"/>
    <s v=""/>
    <x v="3"/>
  </r>
  <r>
    <x v="9"/>
    <x v="41"/>
    <s v="EL70"/>
    <x v="5"/>
    <x v="2"/>
    <x v="3"/>
    <s v="AAD_NONE"/>
    <s v="KLEK010100"/>
    <s v="1"/>
    <s v="-"/>
    <n v="78119"/>
    <n v="70826"/>
    <n v="48713"/>
    <n v="26853"/>
    <s v=""/>
    <x v="3"/>
  </r>
  <r>
    <x v="9"/>
    <x v="41"/>
    <s v="EL70"/>
    <x v="5"/>
    <x v="2"/>
    <x v="3"/>
    <s v="AAD_NONE"/>
    <s v="KLEK010200"/>
    <s v="1"/>
    <s v="-"/>
    <n v="23446"/>
    <n v="20910"/>
    <n v="14111"/>
    <n v="7145"/>
    <s v=""/>
    <x v="3"/>
  </r>
  <r>
    <x v="9"/>
    <x v="41"/>
    <s v="EL70"/>
    <x v="5"/>
    <x v="2"/>
    <x v="3"/>
    <s v="AAD_NONE"/>
    <s v="KLEK020100"/>
    <s v="1"/>
    <s v="-"/>
    <n v="3245"/>
    <n v="2928"/>
    <n v="2078"/>
    <n v="1208"/>
    <s v=""/>
    <x v="3"/>
  </r>
  <r>
    <x v="9"/>
    <x v="41"/>
    <s v="EL70"/>
    <x v="5"/>
    <x v="2"/>
    <x v="3"/>
    <s v="AAD_NONE"/>
    <s v="KLEK020200"/>
    <s v="1"/>
    <s v="-"/>
    <n v="76563"/>
    <n v="48792"/>
    <n v="21561"/>
    <n v="2373"/>
    <s v=""/>
    <x v="3"/>
  </r>
  <r>
    <x v="9"/>
    <x v="41"/>
    <s v="EL70"/>
    <x v="5"/>
    <x v="2"/>
    <x v="3"/>
    <s v="AAD_NONE"/>
    <s v="KLEM030100"/>
    <s v="1"/>
    <s v="-"/>
    <n v="3012"/>
    <n v="2695"/>
    <n v="1845"/>
    <n v="974"/>
    <s v=""/>
    <x v="3"/>
  </r>
  <r>
    <x v="9"/>
    <x v="41"/>
    <s v="EL70"/>
    <x v="5"/>
    <x v="2"/>
    <x v="3"/>
    <s v="AAD_NONE"/>
    <s v="KLEM040100"/>
    <s v="1"/>
    <s v="-"/>
    <n v="5872"/>
    <n v="5238"/>
    <n v="3538"/>
    <n v="1797"/>
    <s v=""/>
    <x v="3"/>
  </r>
  <r>
    <x v="9"/>
    <x v="41"/>
    <s v="EL70"/>
    <x v="5"/>
    <x v="2"/>
    <x v="3"/>
    <s v="AAD_NONE"/>
    <s v="ELER030100"/>
    <s v="1"/>
    <s v="-"/>
    <n v="27241"/>
    <n v="24229"/>
    <n v="16155"/>
    <n v="7883"/>
    <s v=""/>
    <x v="3"/>
  </r>
  <r>
    <x v="9"/>
    <x v="41"/>
    <s v="EL70"/>
    <x v="5"/>
    <x v="2"/>
    <x v="3"/>
    <s v="AAD_NONE"/>
    <s v="ELMV010100"/>
    <s v="1"/>
    <s v="-"/>
    <n v="4"/>
    <n v="4"/>
    <n v="4"/>
    <n v="4"/>
    <s v=""/>
    <x v="3"/>
  </r>
  <r>
    <x v="9"/>
    <x v="41"/>
    <s v="EL70"/>
    <x v="5"/>
    <x v="2"/>
    <x v="3"/>
    <s v="AAD_NONE"/>
    <s v="ELMV010200"/>
    <s v="1"/>
    <s v="-"/>
    <n v="14514"/>
    <n v="12929"/>
    <n v="8680"/>
    <n v="4326"/>
    <s v=""/>
    <x v="3"/>
  </r>
  <r>
    <x v="9"/>
    <x v="41"/>
    <s v="EL70"/>
    <x v="20"/>
    <x v="4"/>
    <x v="3"/>
    <s v="AAD_NONE"/>
    <s v="XX01000000"/>
    <s v="1"/>
    <s v="9L70-ORAVALIFE"/>
    <n v="5839"/>
    <m/>
    <m/>
    <m/>
    <s v=""/>
    <x v="3"/>
  </r>
  <r>
    <x v="9"/>
    <x v="41"/>
    <s v="EL70"/>
    <x v="20"/>
    <x v="4"/>
    <x v="3"/>
    <s v="AAD_NONE"/>
    <s v="XX01000000"/>
    <s v="1"/>
    <s v="9L70-RANNIKULIFE"/>
    <n v="5592"/>
    <m/>
    <m/>
    <m/>
    <s v=""/>
    <x v="3"/>
  </r>
  <r>
    <x v="9"/>
    <x v="41"/>
    <s v="EL70"/>
    <x v="10"/>
    <x v="4"/>
    <x v="3"/>
    <s v="AAD_NONE"/>
    <s v="XX01000000"/>
    <s v="1"/>
    <s v="6L70-SH00-01212-BIM"/>
    <n v="1065700"/>
    <n v="1089475"/>
    <n v="1117261"/>
    <n v="297784"/>
    <s v=""/>
    <x v="3"/>
  </r>
  <r>
    <x v="9"/>
    <x v="41"/>
    <s v="EL70"/>
    <x v="10"/>
    <x v="4"/>
    <x v="3"/>
    <s v="AAD_NONE"/>
    <s v="XX01000000"/>
    <s v="1"/>
    <s v="9L70-ER21-KNOWNATURE"/>
    <n v="1200"/>
    <m/>
    <m/>
    <m/>
    <s v=""/>
    <x v="3"/>
  </r>
  <r>
    <x v="9"/>
    <x v="41"/>
    <s v="EL70"/>
    <x v="10"/>
    <x v="4"/>
    <x v="3"/>
    <s v="AAD_NONE"/>
    <s v="XX01000000"/>
    <s v="1"/>
    <s v="9L70-LIFEIP-CLEANEST"/>
    <n v="88158"/>
    <n v="111135"/>
    <n v="84445"/>
    <n v="81382"/>
    <s v=""/>
    <x v="3"/>
  </r>
  <r>
    <x v="9"/>
    <x v="41"/>
    <s v="EL70"/>
    <x v="10"/>
    <x v="4"/>
    <x v="3"/>
    <s v="AAD_NONE"/>
    <s v="XX01000000"/>
    <s v="1"/>
    <s v="9L70-MU00-LIFEIPLKO"/>
    <n v="360000"/>
    <n v="367000"/>
    <n v="367000"/>
    <n v="340000"/>
    <s v=""/>
    <x v="3"/>
  </r>
  <r>
    <x v="9"/>
    <x v="41"/>
    <s v="EL70"/>
    <x v="10"/>
    <x v="4"/>
    <x v="3"/>
    <s v="AAD_NONE"/>
    <s v="XX01000000"/>
    <s v="1"/>
    <s v="9L70-MU14-WOODMEADOW"/>
    <n v="1940000"/>
    <n v="1798339"/>
    <m/>
    <m/>
    <s v=""/>
    <x v="3"/>
  </r>
  <r>
    <x v="9"/>
    <x v="41"/>
    <s v="EL70"/>
    <x v="10"/>
    <x v="4"/>
    <x v="3"/>
    <s v="AAD_NONE"/>
    <s v="XX01000000"/>
    <s v="1"/>
    <s v="9L70-MU00-ADAPTEST"/>
    <n v="33000"/>
    <n v="7800"/>
    <n v="7200"/>
    <n v="4200"/>
    <s v=""/>
    <x v="3"/>
  </r>
  <r>
    <x v="9"/>
    <x v="41"/>
    <s v="EL70"/>
    <x v="10"/>
    <x v="4"/>
    <x v="3"/>
    <s v="AAD_NONE"/>
    <s v="XX01000000"/>
    <s v="1"/>
    <s v="9L70-MU21-BLUE4ALL"/>
    <n v="60646"/>
    <n v="63660"/>
    <m/>
    <m/>
    <s v=""/>
    <x v="3"/>
  </r>
  <r>
    <x v="9"/>
    <x v="41"/>
    <s v="EL70"/>
    <x v="10"/>
    <x v="4"/>
    <x v="3"/>
    <s v="AAD_NONE"/>
    <s v="XX01000000"/>
    <s v="1"/>
    <s v="9L70-RR20-08112REPOW"/>
    <n v="1575000"/>
    <n v="397585"/>
    <m/>
    <m/>
    <s v=""/>
    <x v="3"/>
  </r>
  <r>
    <x v="9"/>
    <x v="41"/>
    <s v="EL70"/>
    <x v="10"/>
    <x v="4"/>
    <x v="3"/>
    <s v="AAD_NONE"/>
    <s v="XX01000000"/>
    <s v="1"/>
    <s v="1L70-CF21-23212-NIIT"/>
    <n v="822205"/>
    <n v="1168070"/>
    <n v="1386435"/>
    <n v="461380"/>
    <s v=""/>
    <x v="3"/>
  </r>
  <r>
    <x v="9"/>
    <x v="41"/>
    <s v="EL70"/>
    <x v="10"/>
    <x v="4"/>
    <x v="70"/>
    <s v="AAD_NONE"/>
    <s v="XX01000000"/>
    <s v="1"/>
    <s v="9L70-ORAVALIFE"/>
    <n v="13361"/>
    <m/>
    <m/>
    <m/>
    <s v=""/>
    <x v="67"/>
  </r>
  <r>
    <x v="9"/>
    <x v="41"/>
    <s v="EL70"/>
    <x v="10"/>
    <x v="4"/>
    <x v="70"/>
    <s v="AAD_NONE"/>
    <s v="XX01000000"/>
    <s v="1"/>
    <s v="9L70-RANNIKULIFE"/>
    <n v="12291"/>
    <m/>
    <m/>
    <m/>
    <s v=""/>
    <x v="67"/>
  </r>
  <r>
    <x v="9"/>
    <x v="41"/>
    <s v="EL70"/>
    <x v="8"/>
    <x v="1"/>
    <x v="3"/>
    <s v="AAD_NONE"/>
    <s v="XX01000000"/>
    <s v="1"/>
    <s v="-"/>
    <n v="614850"/>
    <n v="614850"/>
    <n v="614850"/>
    <n v="614850"/>
    <s v=""/>
    <x v="3"/>
  </r>
  <r>
    <x v="9"/>
    <x v="41"/>
    <s v="EL70"/>
    <x v="8"/>
    <x v="1"/>
    <x v="3"/>
    <s v="AAD_NONE"/>
    <s v="XX01000000"/>
    <s v="1"/>
    <s v="9L70-MU00-ADAPTEST"/>
    <n v="278"/>
    <n v="22"/>
    <n v="83"/>
    <n v="83"/>
    <s v=""/>
    <x v="3"/>
  </r>
  <r>
    <x v="9"/>
    <x v="41"/>
    <s v="EL70"/>
    <x v="8"/>
    <x v="1"/>
    <x v="13"/>
    <s v="AAD_NONE"/>
    <s v="XX01000000"/>
    <s v="1"/>
    <s v="-"/>
    <n v="556247"/>
    <n v="556247"/>
    <n v="556247"/>
    <n v="556247"/>
    <s v=""/>
    <x v="13"/>
  </r>
  <r>
    <x v="9"/>
    <x v="41"/>
    <s v="EL70"/>
    <x v="8"/>
    <x v="4"/>
    <x v="3"/>
    <s v="AAD_NONE"/>
    <s v="XX01000000"/>
    <s v="1"/>
    <s v="6L70-SH00-01212-BIM"/>
    <n v="106820"/>
    <n v="106728"/>
    <n v="107209"/>
    <n v="19900"/>
    <s v=""/>
    <x v="3"/>
  </r>
  <r>
    <x v="9"/>
    <x v="41"/>
    <s v="EL70"/>
    <x v="8"/>
    <x v="4"/>
    <x v="3"/>
    <s v="AAD_NONE"/>
    <s v="XX01000000"/>
    <s v="1"/>
    <s v="9L70-ER21-KNOWNATURE"/>
    <n v="215"/>
    <m/>
    <m/>
    <m/>
    <s v=""/>
    <x v="3"/>
  </r>
  <r>
    <x v="9"/>
    <x v="41"/>
    <s v="EL70"/>
    <x v="8"/>
    <x v="4"/>
    <x v="3"/>
    <s v="AAD_NONE"/>
    <s v="XX01000000"/>
    <s v="1"/>
    <s v="9L70-ORAVALIFE"/>
    <n v="414"/>
    <m/>
    <m/>
    <m/>
    <s v=""/>
    <x v="3"/>
  </r>
  <r>
    <x v="9"/>
    <x v="41"/>
    <s v="EL70"/>
    <x v="8"/>
    <x v="4"/>
    <x v="3"/>
    <s v="AAD_NONE"/>
    <s v="XX01000000"/>
    <s v="1"/>
    <s v="9L70-RANNIKULIFE"/>
    <n v="540"/>
    <m/>
    <m/>
    <m/>
    <s v=""/>
    <x v="3"/>
  </r>
  <r>
    <x v="9"/>
    <x v="41"/>
    <s v="EL70"/>
    <x v="8"/>
    <x v="4"/>
    <x v="3"/>
    <s v="AAD_NONE"/>
    <s v="XX01000000"/>
    <s v="1"/>
    <s v="9L70-LIFEIP-CLEANEST"/>
    <n v="7740"/>
    <n v="11635"/>
    <n v="6580"/>
    <n v="5770"/>
    <s v=""/>
    <x v="3"/>
  </r>
  <r>
    <x v="9"/>
    <x v="41"/>
    <s v="EL70"/>
    <x v="8"/>
    <x v="4"/>
    <x v="3"/>
    <s v="AAD_NONE"/>
    <s v="XX01000000"/>
    <s v="1"/>
    <s v="9L70-MU00-LIFEIPLKO"/>
    <n v="23172"/>
    <n v="22262"/>
    <n v="22262"/>
    <n v="28763"/>
    <s v=""/>
    <x v="3"/>
  </r>
  <r>
    <x v="9"/>
    <x v="41"/>
    <s v="EL70"/>
    <x v="8"/>
    <x v="4"/>
    <x v="3"/>
    <s v="AAD_NONE"/>
    <s v="XX01000000"/>
    <s v="1"/>
    <s v="9L70-MU14-WOODMEADOW"/>
    <n v="205705"/>
    <n v="17995"/>
    <m/>
    <m/>
    <s v=""/>
    <x v="3"/>
  </r>
  <r>
    <x v="9"/>
    <x v="41"/>
    <s v="EL70"/>
    <x v="8"/>
    <x v="4"/>
    <x v="3"/>
    <s v="AAD_NONE"/>
    <s v="XX01000000"/>
    <s v="1"/>
    <s v="9L70-MU00-ADAPTEST"/>
    <n v="540"/>
    <n v="324"/>
    <n v="215"/>
    <n v="215"/>
    <s v=""/>
    <x v="3"/>
  </r>
  <r>
    <x v="9"/>
    <x v="41"/>
    <s v="EL70"/>
    <x v="8"/>
    <x v="4"/>
    <x v="3"/>
    <s v="AAD_NONE"/>
    <s v="XX01000000"/>
    <s v="1"/>
    <s v="9L70-MU21-BLUE4ALL"/>
    <n v="3300"/>
    <n v="4500"/>
    <m/>
    <m/>
    <s v=""/>
    <x v="3"/>
  </r>
  <r>
    <x v="9"/>
    <x v="41"/>
    <s v="EL70"/>
    <x v="8"/>
    <x v="4"/>
    <x v="3"/>
    <s v="AAD_NONE"/>
    <s v="XX01000000"/>
    <s v="1"/>
    <s v="1L70-CF21-23212-NIIT"/>
    <n v="155495"/>
    <n v="227535"/>
    <n v="273030"/>
    <n v="75730"/>
    <s v=""/>
    <x v="3"/>
  </r>
  <r>
    <x v="9"/>
    <x v="41"/>
    <s v="EL70"/>
    <x v="8"/>
    <x v="3"/>
    <x v="3"/>
    <s v="AAD_NONE"/>
    <s v="XX01000000"/>
    <s v="1"/>
    <s v="-"/>
    <n v="12701"/>
    <n v="13735"/>
    <n v="18751"/>
    <n v="12320"/>
    <s v=""/>
    <x v="3"/>
  </r>
  <r>
    <x v="9"/>
    <x v="41"/>
    <s v="EL70"/>
    <x v="11"/>
    <x v="1"/>
    <x v="3"/>
    <s v="AAD_NONE"/>
    <s v="XX01000000"/>
    <s v="1"/>
    <s v="-"/>
    <n v="3000261"/>
    <n v="2855321"/>
    <n v="3036761"/>
    <n v="3000647"/>
    <s v=""/>
    <x v="3"/>
  </r>
  <r>
    <x v="9"/>
    <x v="41"/>
    <s v="EL70"/>
    <x v="12"/>
    <x v="3"/>
    <x v="3"/>
    <s v="AAD_NONE"/>
    <s v="XX01000000"/>
    <s v="1"/>
    <s v="-"/>
    <n v="285831"/>
    <n v="340365"/>
    <n v="282781"/>
    <n v="259320"/>
    <s v=""/>
    <x v="3"/>
  </r>
  <r>
    <x v="9"/>
    <x v="41"/>
    <s v="EL70"/>
    <x v="29"/>
    <x v="1"/>
    <x v="3"/>
    <s v="AAD_NONE"/>
    <s v="XX01000000"/>
    <s v="1"/>
    <s v="-"/>
    <n v="55646371"/>
    <n v="57403721"/>
    <n v="54457013"/>
    <n v="50506520"/>
    <s v=""/>
    <x v="3"/>
  </r>
  <r>
    <x v="9"/>
    <x v="41"/>
    <s v="EL70"/>
    <x v="29"/>
    <x v="9"/>
    <x v="3"/>
    <s v="AAD_NONE"/>
    <s v="XX01000000"/>
    <s v="1"/>
    <s v="-"/>
    <n v="14852328"/>
    <n v="15923465"/>
    <n v="16611559"/>
    <n v="16800658"/>
    <s v=""/>
    <x v="3"/>
  </r>
  <r>
    <x v="9"/>
    <x v="41"/>
    <s v="EL70"/>
    <x v="21"/>
    <x v="1"/>
    <x v="3"/>
    <s v="AAD_NONE"/>
    <s v="XX01000000"/>
    <s v="1"/>
    <s v="-"/>
    <n v="320000"/>
    <n v="320000"/>
    <n v="320000"/>
    <n v="320000"/>
    <s v=""/>
    <x v="3"/>
  </r>
  <r>
    <x v="9"/>
    <x v="41"/>
    <s v="EL70"/>
    <x v="30"/>
    <x v="1"/>
    <x v="3"/>
    <s v="AAD_NONE"/>
    <s v="XX01000000"/>
    <s v="1"/>
    <s v="-"/>
    <n v="45666118"/>
    <n v="50018070"/>
    <n v="54930725"/>
    <n v="56194531"/>
    <s v=""/>
    <x v="3"/>
  </r>
  <r>
    <x v="9"/>
    <x v="41"/>
    <s v="EL70"/>
    <x v="30"/>
    <x v="9"/>
    <x v="3"/>
    <s v="AAD_NONE"/>
    <s v="XX01000000"/>
    <s v="1"/>
    <s v="-"/>
    <n v="389444"/>
    <n v="389444"/>
    <n v="389444"/>
    <n v="389444"/>
    <s v=""/>
    <x v="3"/>
  </r>
  <r>
    <x v="9"/>
    <x v="42"/>
    <s v="EL90"/>
    <x v="0"/>
    <x v="0"/>
    <x v="0"/>
    <s v="AAD_NONE"/>
    <s v="XX01000000"/>
    <s v="1"/>
    <s v="-"/>
    <n v="1694718"/>
    <n v="1694718"/>
    <n v="1694718"/>
    <n v="1694718"/>
    <s v=""/>
    <x v="0"/>
  </r>
  <r>
    <x v="9"/>
    <x v="42"/>
    <s v="EL90"/>
    <x v="0"/>
    <x v="4"/>
    <x v="0"/>
    <s v="AAD_NONE"/>
    <s v="XX01000000"/>
    <s v="1"/>
    <s v="9L90-MU00-ADAPTEST"/>
    <n v="30338"/>
    <n v="35394"/>
    <n v="20322"/>
    <n v="20322"/>
    <s v=""/>
    <x v="0"/>
  </r>
  <r>
    <x v="9"/>
    <x v="42"/>
    <s v="EL90"/>
    <x v="0"/>
    <x v="7"/>
    <x v="0"/>
    <s v="AAD_NONE"/>
    <s v="XX01000000"/>
    <s v="1"/>
    <s v="9L90-MU00-ADAPTEST"/>
    <n v="18845"/>
    <n v="21986"/>
    <n v="12624"/>
    <n v="12624"/>
    <s v=""/>
    <x v="0"/>
  </r>
  <r>
    <x v="9"/>
    <x v="42"/>
    <s v="EL90"/>
    <x v="1"/>
    <x v="1"/>
    <x v="3"/>
    <s v="AAD_NONE"/>
    <s v="XX01000000"/>
    <s v="1"/>
    <s v="-"/>
    <n v="372837"/>
    <n v="372837"/>
    <n v="372837"/>
    <n v="372837"/>
    <s v=""/>
    <x v="3"/>
  </r>
  <r>
    <x v="9"/>
    <x v="42"/>
    <s v="EL90"/>
    <x v="1"/>
    <x v="4"/>
    <x v="3"/>
    <s v="AAD_NONE"/>
    <s v="XX01000000"/>
    <s v="1"/>
    <s v="9L90-MU00-ADAPTEST"/>
    <n v="6674"/>
    <n v="7787"/>
    <n v="4471"/>
    <n v="4471"/>
    <s v=""/>
    <x v="3"/>
  </r>
  <r>
    <x v="9"/>
    <x v="42"/>
    <s v="EL90"/>
    <x v="1"/>
    <x v="7"/>
    <x v="3"/>
    <s v="AAD_NONE"/>
    <s v="XX01000000"/>
    <s v="1"/>
    <s v="9L90-MU00-ADAPTEST"/>
    <n v="4146"/>
    <n v="4837"/>
    <n v="2777"/>
    <n v="2777"/>
    <s v=""/>
    <x v="3"/>
  </r>
  <r>
    <x v="9"/>
    <x v="42"/>
    <s v="EL90"/>
    <x v="3"/>
    <x v="0"/>
    <x v="3"/>
    <s v="AAD_NONE"/>
    <s v="KLRK010100"/>
    <s v="1"/>
    <s v="-"/>
    <n v="13996"/>
    <n v="13996"/>
    <n v="13996"/>
    <n v="13996"/>
    <s v=""/>
    <x v="3"/>
  </r>
  <r>
    <x v="9"/>
    <x v="42"/>
    <s v="EL90"/>
    <x v="3"/>
    <x v="0"/>
    <x v="3"/>
    <s v="AAD_NONE"/>
    <s v="KLRK010200"/>
    <s v="1"/>
    <s v="-"/>
    <n v="472110"/>
    <n v="472110"/>
    <n v="472110"/>
    <n v="472110"/>
    <s v=""/>
    <x v="3"/>
  </r>
  <r>
    <x v="9"/>
    <x v="42"/>
    <s v="EL90"/>
    <x v="3"/>
    <x v="0"/>
    <x v="3"/>
    <s v="AAD_NONE"/>
    <s v="KLRK010300"/>
    <s v="1"/>
    <s v="-"/>
    <n v="734995"/>
    <n v="734995"/>
    <n v="734995"/>
    <n v="734995"/>
    <s v=""/>
    <x v="3"/>
  </r>
  <r>
    <x v="9"/>
    <x v="42"/>
    <s v="EL90"/>
    <x v="3"/>
    <x v="0"/>
    <x v="3"/>
    <s v="AAD_NONE"/>
    <s v="KLEK010100"/>
    <s v="1"/>
    <s v="-"/>
    <n v="609191"/>
    <n v="609191"/>
    <n v="609191"/>
    <n v="609191"/>
    <s v=""/>
    <x v="3"/>
  </r>
  <r>
    <x v="9"/>
    <x v="42"/>
    <s v="EL90"/>
    <x v="3"/>
    <x v="0"/>
    <x v="3"/>
    <s v="AAD_NONE"/>
    <s v="KLEK010200"/>
    <s v="1"/>
    <s v="-"/>
    <n v="380509"/>
    <n v="380509"/>
    <n v="380509"/>
    <n v="380509"/>
    <s v=""/>
    <x v="3"/>
  </r>
  <r>
    <x v="9"/>
    <x v="42"/>
    <s v="EL90"/>
    <x v="3"/>
    <x v="0"/>
    <x v="3"/>
    <s v="AAD_NONE"/>
    <s v="KLEK020100"/>
    <s v="1"/>
    <s v="-"/>
    <n v="100676"/>
    <n v="100676"/>
    <n v="100676"/>
    <n v="100676"/>
    <s v=""/>
    <x v="3"/>
  </r>
  <r>
    <x v="9"/>
    <x v="42"/>
    <s v="EL90"/>
    <x v="3"/>
    <x v="0"/>
    <x v="3"/>
    <s v="AAD_NONE"/>
    <s v="KLEK020200"/>
    <s v="1"/>
    <s v="-"/>
    <n v="41758"/>
    <n v="41758"/>
    <n v="41758"/>
    <n v="41758"/>
    <s v=""/>
    <x v="3"/>
  </r>
  <r>
    <x v="9"/>
    <x v="42"/>
    <s v="EL90"/>
    <x v="3"/>
    <x v="0"/>
    <x v="3"/>
    <s v="AAD_NONE"/>
    <s v="KLEK030100"/>
    <s v="1"/>
    <s v="-"/>
    <n v="1495604"/>
    <n v="1495604"/>
    <n v="1495604"/>
    <n v="1495604"/>
    <s v=""/>
    <x v="3"/>
  </r>
  <r>
    <x v="9"/>
    <x v="42"/>
    <s v="EL90"/>
    <x v="3"/>
    <x v="0"/>
    <x v="3"/>
    <s v="AAD_NONE"/>
    <s v="KLEM010100"/>
    <s v="1"/>
    <s v="-"/>
    <n v="24956"/>
    <n v="24956"/>
    <n v="24956"/>
    <n v="24956"/>
    <s v=""/>
    <x v="3"/>
  </r>
  <r>
    <x v="9"/>
    <x v="42"/>
    <s v="EL90"/>
    <x v="3"/>
    <x v="0"/>
    <x v="3"/>
    <s v="AAD_NONE"/>
    <s v="KLEM010200"/>
    <s v="1"/>
    <s v="-"/>
    <n v="19965"/>
    <n v="19965"/>
    <n v="19965"/>
    <n v="19965"/>
    <s v=""/>
    <x v="3"/>
  </r>
  <r>
    <x v="9"/>
    <x v="42"/>
    <s v="EL90"/>
    <x v="3"/>
    <x v="0"/>
    <x v="3"/>
    <s v="AAD_NONE"/>
    <s v="KLEM020100"/>
    <s v="1"/>
    <s v="-"/>
    <n v="44921"/>
    <n v="44921"/>
    <n v="44921"/>
    <n v="44921"/>
    <s v=""/>
    <x v="3"/>
  </r>
  <r>
    <x v="9"/>
    <x v="42"/>
    <s v="EL90"/>
    <x v="3"/>
    <x v="0"/>
    <x v="3"/>
    <s v="AAD_NONE"/>
    <s v="KLEM030100"/>
    <s v="1"/>
    <s v="-"/>
    <n v="144839"/>
    <n v="144839"/>
    <n v="144839"/>
    <n v="144839"/>
    <s v=""/>
    <x v="3"/>
  </r>
  <r>
    <x v="9"/>
    <x v="42"/>
    <s v="EL90"/>
    <x v="3"/>
    <x v="0"/>
    <x v="3"/>
    <s v="AAD_NONE"/>
    <s v="KLEM040100"/>
    <s v="1"/>
    <s v="-"/>
    <n v="151593"/>
    <n v="151593"/>
    <n v="151593"/>
    <n v="151593"/>
    <s v=""/>
    <x v="3"/>
  </r>
  <r>
    <x v="9"/>
    <x v="42"/>
    <s v="EL90"/>
    <x v="3"/>
    <x v="0"/>
    <x v="3"/>
    <s v="AAD_NONE"/>
    <s v="ELER010100"/>
    <s v="1"/>
    <s v="-"/>
    <n v="97136"/>
    <n v="97136"/>
    <n v="97136"/>
    <n v="97136"/>
    <s v=""/>
    <x v="3"/>
  </r>
  <r>
    <x v="9"/>
    <x v="42"/>
    <s v="EL90"/>
    <x v="3"/>
    <x v="0"/>
    <x v="3"/>
    <s v="AAD_NONE"/>
    <s v="ELER010200"/>
    <s v="1"/>
    <s v="-"/>
    <n v="24956"/>
    <n v="24956"/>
    <n v="24956"/>
    <n v="24956"/>
    <s v=""/>
    <x v="3"/>
  </r>
  <r>
    <x v="9"/>
    <x v="42"/>
    <s v="EL90"/>
    <x v="3"/>
    <x v="0"/>
    <x v="3"/>
    <s v="AAD_NONE"/>
    <s v="ELER020100"/>
    <s v="1"/>
    <s v="-"/>
    <n v="9982"/>
    <n v="9982"/>
    <n v="9982"/>
    <n v="9982"/>
    <s v=""/>
    <x v="3"/>
  </r>
  <r>
    <x v="9"/>
    <x v="42"/>
    <s v="EL90"/>
    <x v="3"/>
    <x v="0"/>
    <x v="3"/>
    <s v="AAD_NONE"/>
    <s v="ELER030100"/>
    <s v="1"/>
    <s v="-"/>
    <n v="371370"/>
    <n v="371370"/>
    <n v="371370"/>
    <n v="371370"/>
    <s v=""/>
    <x v="3"/>
  </r>
  <r>
    <x v="9"/>
    <x v="42"/>
    <s v="EL90"/>
    <x v="3"/>
    <x v="0"/>
    <x v="3"/>
    <s v="AAD_NONE"/>
    <s v="ELER030200"/>
    <s v="1"/>
    <s v="-"/>
    <n v="9982"/>
    <n v="9982"/>
    <n v="9982"/>
    <n v="9982"/>
    <s v=""/>
    <x v="3"/>
  </r>
  <r>
    <x v="9"/>
    <x v="42"/>
    <s v="EL90"/>
    <x v="3"/>
    <x v="0"/>
    <x v="3"/>
    <s v="AAD_NONE"/>
    <s v="ELTL010100"/>
    <s v="1"/>
    <s v="-"/>
    <n v="4991"/>
    <n v="4991"/>
    <n v="4991"/>
    <n v="4991"/>
    <s v=""/>
    <x v="3"/>
  </r>
  <r>
    <x v="9"/>
    <x v="42"/>
    <s v="EL90"/>
    <x v="3"/>
    <x v="0"/>
    <x v="3"/>
    <s v="AAD_NONE"/>
    <s v="ELTL010200"/>
    <s v="1"/>
    <s v="-"/>
    <n v="4991"/>
    <n v="4991"/>
    <n v="4991"/>
    <n v="4991"/>
    <s v=""/>
    <x v="3"/>
  </r>
  <r>
    <x v="9"/>
    <x v="42"/>
    <s v="EL90"/>
    <x v="3"/>
    <x v="0"/>
    <x v="3"/>
    <s v="AAD_NONE"/>
    <s v="ELTL010300"/>
    <s v="1"/>
    <s v="-"/>
    <n v="28745"/>
    <n v="28745"/>
    <n v="28745"/>
    <n v="28745"/>
    <s v=""/>
    <x v="3"/>
  </r>
  <r>
    <x v="9"/>
    <x v="42"/>
    <s v="EL90"/>
    <x v="3"/>
    <x v="0"/>
    <x v="3"/>
    <s v="AAD_NONE"/>
    <s v="ELTL010400"/>
    <s v="1"/>
    <s v="-"/>
    <n v="101997"/>
    <n v="101997"/>
    <n v="101997"/>
    <n v="101997"/>
    <s v=""/>
    <x v="3"/>
  </r>
  <r>
    <x v="9"/>
    <x v="42"/>
    <s v="EL90"/>
    <x v="3"/>
    <x v="0"/>
    <x v="3"/>
    <s v="AAD_NONE"/>
    <s v="ELMV010100"/>
    <s v="1"/>
    <s v="-"/>
    <n v="16815"/>
    <n v="16815"/>
    <n v="16815"/>
    <n v="16815"/>
    <s v=""/>
    <x v="3"/>
  </r>
  <r>
    <x v="9"/>
    <x v="42"/>
    <s v="EL90"/>
    <x v="3"/>
    <x v="0"/>
    <x v="3"/>
    <s v="AAD_NONE"/>
    <s v="ELMV010200"/>
    <s v="1"/>
    <s v="-"/>
    <n v="277607"/>
    <n v="277607"/>
    <n v="277607"/>
    <n v="277607"/>
    <s v=""/>
    <x v="3"/>
  </r>
  <r>
    <x v="9"/>
    <x v="42"/>
    <s v="EL90"/>
    <x v="3"/>
    <x v="0"/>
    <x v="3"/>
    <s v="AAD_NONE"/>
    <s v="ELMV020100"/>
    <s v="1"/>
    <s v="-"/>
    <n v="30005"/>
    <n v="30005"/>
    <n v="30005"/>
    <n v="30005"/>
    <s v=""/>
    <x v="3"/>
  </r>
  <r>
    <x v="9"/>
    <x v="42"/>
    <s v="EL90"/>
    <x v="3"/>
    <x v="4"/>
    <x v="3"/>
    <s v="AAD_NONE"/>
    <s v="KLRK010100"/>
    <s v="1"/>
    <s v="9L90-MU00-ADAPTEST"/>
    <n v="24675"/>
    <n v="24675"/>
    <n v="16779"/>
    <n v="16779"/>
    <s v=""/>
    <x v="3"/>
  </r>
  <r>
    <x v="9"/>
    <x v="42"/>
    <s v="EL90"/>
    <x v="3"/>
    <x v="7"/>
    <x v="3"/>
    <s v="AAD_NONE"/>
    <s v="KLRK010100"/>
    <s v="1"/>
    <s v="9L90-MU00-ADAPTEST"/>
    <n v="15327"/>
    <n v="15327"/>
    <n v="10422"/>
    <n v="10422"/>
    <s v=""/>
    <x v="3"/>
  </r>
  <r>
    <x v="9"/>
    <x v="42"/>
    <s v="EL90"/>
    <x v="3"/>
    <x v="3"/>
    <x v="3"/>
    <s v="AAD_NONE"/>
    <s v="KLRK010300"/>
    <s v="1"/>
    <s v="-"/>
    <n v="50000"/>
    <n v="50000"/>
    <n v="50000"/>
    <n v="50000"/>
    <s v=""/>
    <x v="3"/>
  </r>
  <r>
    <x v="9"/>
    <x v="42"/>
    <s v="EL90"/>
    <x v="3"/>
    <x v="3"/>
    <x v="3"/>
    <s v="AAD_NONE"/>
    <s v="ELMV010200"/>
    <s v="1"/>
    <s v="-"/>
    <n v="150000"/>
    <n v="150000"/>
    <n v="150000"/>
    <n v="150000"/>
    <s v=""/>
    <x v="3"/>
  </r>
  <r>
    <x v="9"/>
    <x v="42"/>
    <s v="EL90"/>
    <x v="4"/>
    <x v="0"/>
    <x v="3"/>
    <s v="AAD_NONE"/>
    <s v="KLRK010100"/>
    <s v="1"/>
    <s v="-"/>
    <n v="15018"/>
    <n v="15018"/>
    <n v="15018"/>
    <n v="15018"/>
    <s v=""/>
    <x v="3"/>
  </r>
  <r>
    <x v="9"/>
    <x v="42"/>
    <s v="EL90"/>
    <x v="4"/>
    <x v="0"/>
    <x v="3"/>
    <s v="AAD_NONE"/>
    <s v="KLRK010200"/>
    <s v="1"/>
    <s v="-"/>
    <n v="421905"/>
    <n v="421905"/>
    <n v="421905"/>
    <n v="421905"/>
    <s v=""/>
    <x v="3"/>
  </r>
  <r>
    <x v="9"/>
    <x v="42"/>
    <s v="EL90"/>
    <x v="4"/>
    <x v="0"/>
    <x v="3"/>
    <s v="AAD_NONE"/>
    <s v="KLRK010300"/>
    <s v="1"/>
    <s v="-"/>
    <n v="722296"/>
    <n v="812760"/>
    <n v="812760"/>
    <n v="812760"/>
    <s v=""/>
    <x v="3"/>
  </r>
  <r>
    <x v="9"/>
    <x v="42"/>
    <s v="EL90"/>
    <x v="4"/>
    <x v="0"/>
    <x v="3"/>
    <s v="AAD_NONE"/>
    <s v="KLEK010100"/>
    <s v="1"/>
    <s v="-"/>
    <n v="652135"/>
    <n v="652135"/>
    <n v="652135"/>
    <n v="652135"/>
    <s v=""/>
    <x v="3"/>
  </r>
  <r>
    <x v="9"/>
    <x v="42"/>
    <s v="EL90"/>
    <x v="4"/>
    <x v="0"/>
    <x v="3"/>
    <s v="AAD_NONE"/>
    <s v="KLEK010200"/>
    <s v="1"/>
    <s v="-"/>
    <n v="268069"/>
    <n v="268069"/>
    <n v="268069"/>
    <n v="268069"/>
    <s v=""/>
    <x v="3"/>
  </r>
  <r>
    <x v="9"/>
    <x v="42"/>
    <s v="EL90"/>
    <x v="4"/>
    <x v="0"/>
    <x v="3"/>
    <s v="AAD_NONE"/>
    <s v="KLEK020100"/>
    <s v="1"/>
    <s v="-"/>
    <n v="95128"/>
    <n v="95128"/>
    <n v="95128"/>
    <n v="95128"/>
    <s v=""/>
    <x v="3"/>
  </r>
  <r>
    <x v="9"/>
    <x v="42"/>
    <s v="EL90"/>
    <x v="4"/>
    <x v="0"/>
    <x v="3"/>
    <s v="AAD_NONE"/>
    <s v="KLEK020200"/>
    <s v="1"/>
    <s v="-"/>
    <n v="47822"/>
    <n v="47822"/>
    <n v="47822"/>
    <n v="47822"/>
    <s v=""/>
    <x v="3"/>
  </r>
  <r>
    <x v="9"/>
    <x v="42"/>
    <s v="EL90"/>
    <x v="4"/>
    <x v="0"/>
    <x v="3"/>
    <s v="AAD_NONE"/>
    <s v="KLEK030100"/>
    <s v="1"/>
    <s v="-"/>
    <n v="3303696"/>
    <n v="3303696"/>
    <n v="3303696"/>
    <n v="3303696"/>
    <s v=""/>
    <x v="3"/>
  </r>
  <r>
    <x v="9"/>
    <x v="42"/>
    <s v="EL90"/>
    <x v="4"/>
    <x v="0"/>
    <x v="3"/>
    <s v="AAD_NONE"/>
    <s v="KLEM010100"/>
    <s v="1"/>
    <s v="-"/>
    <n v="26526"/>
    <n v="26526"/>
    <n v="26526"/>
    <n v="26526"/>
    <s v=""/>
    <x v="3"/>
  </r>
  <r>
    <x v="9"/>
    <x v="42"/>
    <s v="EL90"/>
    <x v="4"/>
    <x v="0"/>
    <x v="3"/>
    <s v="AAD_NONE"/>
    <s v="KLEM010200"/>
    <s v="1"/>
    <s v="-"/>
    <n v="21221"/>
    <n v="21221"/>
    <n v="21221"/>
    <n v="21221"/>
    <s v=""/>
    <x v="3"/>
  </r>
  <r>
    <x v="9"/>
    <x v="42"/>
    <s v="EL90"/>
    <x v="4"/>
    <x v="0"/>
    <x v="3"/>
    <s v="AAD_NONE"/>
    <s v="KLEM020100"/>
    <s v="1"/>
    <s v="-"/>
    <n v="47747"/>
    <n v="47747"/>
    <n v="47747"/>
    <n v="47747"/>
    <s v=""/>
    <x v="3"/>
  </r>
  <r>
    <x v="9"/>
    <x v="42"/>
    <s v="EL90"/>
    <x v="4"/>
    <x v="0"/>
    <x v="3"/>
    <s v="AAD_NONE"/>
    <s v="KLEM030100"/>
    <s v="1"/>
    <s v="-"/>
    <n v="156871"/>
    <n v="156871"/>
    <n v="156871"/>
    <n v="156871"/>
    <s v=""/>
    <x v="3"/>
  </r>
  <r>
    <x v="9"/>
    <x v="42"/>
    <s v="EL90"/>
    <x v="4"/>
    <x v="0"/>
    <x v="3"/>
    <s v="AAD_NONE"/>
    <s v="KLEM040100"/>
    <s v="1"/>
    <s v="-"/>
    <n v="97187"/>
    <n v="97187"/>
    <n v="97187"/>
    <n v="97187"/>
    <s v=""/>
    <x v="3"/>
  </r>
  <r>
    <x v="9"/>
    <x v="42"/>
    <s v="EL90"/>
    <x v="4"/>
    <x v="0"/>
    <x v="3"/>
    <s v="AAD_NONE"/>
    <s v="ELER010100"/>
    <s v="1"/>
    <s v="-"/>
    <n v="434868"/>
    <n v="434868"/>
    <n v="434868"/>
    <n v="434868"/>
    <s v=""/>
    <x v="3"/>
  </r>
  <r>
    <x v="9"/>
    <x v="42"/>
    <s v="EL90"/>
    <x v="4"/>
    <x v="0"/>
    <x v="3"/>
    <s v="AAD_NONE"/>
    <s v="ELER010200"/>
    <s v="1"/>
    <s v="-"/>
    <n v="26526"/>
    <n v="26526"/>
    <n v="26526"/>
    <n v="26526"/>
    <s v=""/>
    <x v="3"/>
  </r>
  <r>
    <x v="9"/>
    <x v="42"/>
    <s v="EL90"/>
    <x v="4"/>
    <x v="0"/>
    <x v="3"/>
    <s v="AAD_NONE"/>
    <s v="ELER020100"/>
    <s v="1"/>
    <s v="-"/>
    <n v="10610"/>
    <n v="10610"/>
    <n v="10610"/>
    <n v="10610"/>
    <s v=""/>
    <x v="3"/>
  </r>
  <r>
    <x v="9"/>
    <x v="42"/>
    <s v="EL90"/>
    <x v="4"/>
    <x v="0"/>
    <x v="3"/>
    <s v="AAD_NONE"/>
    <s v="ELER030100"/>
    <s v="1"/>
    <s v="-"/>
    <n v="175573"/>
    <n v="175573"/>
    <n v="175573"/>
    <n v="175573"/>
    <s v=""/>
    <x v="3"/>
  </r>
  <r>
    <x v="9"/>
    <x v="42"/>
    <s v="EL90"/>
    <x v="4"/>
    <x v="0"/>
    <x v="3"/>
    <s v="AAD_NONE"/>
    <s v="ELER030200"/>
    <s v="1"/>
    <s v="-"/>
    <n v="10610"/>
    <n v="10610"/>
    <n v="10610"/>
    <n v="10610"/>
    <s v=""/>
    <x v="3"/>
  </r>
  <r>
    <x v="9"/>
    <x v="42"/>
    <s v="EL90"/>
    <x v="4"/>
    <x v="0"/>
    <x v="3"/>
    <s v="AAD_NONE"/>
    <s v="ELTL010100"/>
    <s v="1"/>
    <s v="-"/>
    <n v="5305"/>
    <n v="5305"/>
    <n v="5305"/>
    <n v="5305"/>
    <s v=""/>
    <x v="3"/>
  </r>
  <r>
    <x v="9"/>
    <x v="42"/>
    <s v="EL90"/>
    <x v="4"/>
    <x v="0"/>
    <x v="3"/>
    <s v="AAD_NONE"/>
    <s v="ELTL010200"/>
    <s v="1"/>
    <s v="-"/>
    <n v="5305"/>
    <n v="5305"/>
    <n v="5305"/>
    <n v="5305"/>
    <s v=""/>
    <x v="3"/>
  </r>
  <r>
    <x v="9"/>
    <x v="42"/>
    <s v="EL90"/>
    <x v="4"/>
    <x v="0"/>
    <x v="3"/>
    <s v="AAD_NONE"/>
    <s v="ELTL010300"/>
    <s v="1"/>
    <s v="-"/>
    <n v="8746"/>
    <n v="8746"/>
    <n v="8746"/>
    <n v="8746"/>
    <s v=""/>
    <x v="3"/>
  </r>
  <r>
    <x v="9"/>
    <x v="42"/>
    <s v="EL90"/>
    <x v="4"/>
    <x v="0"/>
    <x v="3"/>
    <s v="AAD_NONE"/>
    <s v="ELTL010400"/>
    <s v="1"/>
    <s v="-"/>
    <n v="96298"/>
    <n v="96298"/>
    <n v="96298"/>
    <n v="96298"/>
    <s v=""/>
    <x v="3"/>
  </r>
  <r>
    <x v="9"/>
    <x v="42"/>
    <s v="EL90"/>
    <x v="4"/>
    <x v="0"/>
    <x v="3"/>
    <s v="AAD_NONE"/>
    <s v="ELMV010100"/>
    <s v="1"/>
    <s v="-"/>
    <n v="17893"/>
    <n v="17893"/>
    <n v="17893"/>
    <n v="17893"/>
    <s v=""/>
    <x v="3"/>
  </r>
  <r>
    <x v="9"/>
    <x v="42"/>
    <s v="EL90"/>
    <x v="4"/>
    <x v="0"/>
    <x v="3"/>
    <s v="AAD_NONE"/>
    <s v="ELMV010200"/>
    <s v="1"/>
    <s v="-"/>
    <n v="259226"/>
    <n v="259226"/>
    <n v="259226"/>
    <n v="259226"/>
    <s v=""/>
    <x v="3"/>
  </r>
  <r>
    <x v="9"/>
    <x v="42"/>
    <s v="EL90"/>
    <x v="4"/>
    <x v="0"/>
    <x v="3"/>
    <s v="AAD_NONE"/>
    <s v="ELMV020100"/>
    <s v="1"/>
    <s v="-"/>
    <n v="46749"/>
    <n v="46749"/>
    <n v="46749"/>
    <n v="46749"/>
    <s v=""/>
    <x v="3"/>
  </r>
  <r>
    <x v="9"/>
    <x v="42"/>
    <s v="EL90"/>
    <x v="4"/>
    <x v="0"/>
    <x v="13"/>
    <s v="AAD_NONE"/>
    <s v="KLRK010100"/>
    <s v="1"/>
    <s v="-"/>
    <n v="54"/>
    <n v="54"/>
    <n v="54"/>
    <n v="54"/>
    <s v=""/>
    <x v="13"/>
  </r>
  <r>
    <x v="9"/>
    <x v="42"/>
    <s v="EL90"/>
    <x v="4"/>
    <x v="0"/>
    <x v="13"/>
    <s v="AAD_NONE"/>
    <s v="KLRK010200"/>
    <s v="1"/>
    <s v="-"/>
    <n v="3910"/>
    <n v="3910"/>
    <n v="3910"/>
    <n v="3910"/>
    <s v=""/>
    <x v="13"/>
  </r>
  <r>
    <x v="9"/>
    <x v="42"/>
    <s v="EL90"/>
    <x v="4"/>
    <x v="0"/>
    <x v="13"/>
    <s v="AAD_NONE"/>
    <s v="KLRK010300"/>
    <s v="1"/>
    <s v="-"/>
    <n v="5062"/>
    <n v="5062"/>
    <n v="5062"/>
    <n v="5062"/>
    <s v=""/>
    <x v="13"/>
  </r>
  <r>
    <x v="9"/>
    <x v="42"/>
    <s v="EL90"/>
    <x v="4"/>
    <x v="0"/>
    <x v="13"/>
    <s v="AAD_NONE"/>
    <s v="KLEK010100"/>
    <s v="1"/>
    <s v="-"/>
    <n v="1954"/>
    <n v="1954"/>
    <n v="1954"/>
    <n v="1954"/>
    <s v=""/>
    <x v="13"/>
  </r>
  <r>
    <x v="9"/>
    <x v="42"/>
    <s v="EL90"/>
    <x v="4"/>
    <x v="0"/>
    <x v="13"/>
    <s v="AAD_NONE"/>
    <s v="KLEK010200"/>
    <s v="1"/>
    <s v="-"/>
    <n v="928"/>
    <n v="928"/>
    <n v="928"/>
    <n v="928"/>
    <s v=""/>
    <x v="13"/>
  </r>
  <r>
    <x v="9"/>
    <x v="42"/>
    <s v="EL90"/>
    <x v="4"/>
    <x v="0"/>
    <x v="13"/>
    <s v="AAD_NONE"/>
    <s v="KLEK020100"/>
    <s v="1"/>
    <s v="-"/>
    <n v="374"/>
    <n v="374"/>
    <n v="374"/>
    <n v="374"/>
    <s v=""/>
    <x v="13"/>
  </r>
  <r>
    <x v="9"/>
    <x v="42"/>
    <s v="EL90"/>
    <x v="4"/>
    <x v="0"/>
    <x v="13"/>
    <s v="AAD_NONE"/>
    <s v="KLEK020200"/>
    <s v="1"/>
    <s v="-"/>
    <n v="160"/>
    <n v="160"/>
    <n v="160"/>
    <n v="160"/>
    <s v=""/>
    <x v="13"/>
  </r>
  <r>
    <x v="9"/>
    <x v="42"/>
    <s v="EL90"/>
    <x v="4"/>
    <x v="0"/>
    <x v="13"/>
    <s v="AAD_NONE"/>
    <s v="KLEK030100"/>
    <s v="1"/>
    <s v="-"/>
    <n v="8854"/>
    <n v="8854"/>
    <n v="8854"/>
    <n v="8854"/>
    <s v=""/>
    <x v="13"/>
  </r>
  <r>
    <x v="9"/>
    <x v="42"/>
    <s v="EL90"/>
    <x v="4"/>
    <x v="0"/>
    <x v="13"/>
    <s v="AAD_NONE"/>
    <s v="KLEM010100"/>
    <s v="1"/>
    <s v="-"/>
    <n v="92"/>
    <n v="92"/>
    <n v="92"/>
    <n v="92"/>
    <s v=""/>
    <x v="13"/>
  </r>
  <r>
    <x v="9"/>
    <x v="42"/>
    <s v="EL90"/>
    <x v="4"/>
    <x v="0"/>
    <x v="13"/>
    <s v="AAD_NONE"/>
    <s v="KLEM010200"/>
    <s v="1"/>
    <s v="-"/>
    <n v="73"/>
    <n v="73"/>
    <n v="73"/>
    <n v="73"/>
    <s v=""/>
    <x v="13"/>
  </r>
  <r>
    <x v="9"/>
    <x v="42"/>
    <s v="EL90"/>
    <x v="4"/>
    <x v="0"/>
    <x v="13"/>
    <s v="AAD_NONE"/>
    <s v="KLEM020100"/>
    <s v="1"/>
    <s v="-"/>
    <n v="165"/>
    <n v="165"/>
    <n v="165"/>
    <n v="165"/>
    <s v=""/>
    <x v="13"/>
  </r>
  <r>
    <x v="9"/>
    <x v="42"/>
    <s v="EL90"/>
    <x v="4"/>
    <x v="0"/>
    <x v="13"/>
    <s v="AAD_NONE"/>
    <s v="KLEM030100"/>
    <s v="1"/>
    <s v="-"/>
    <n v="384"/>
    <n v="384"/>
    <n v="384"/>
    <n v="384"/>
    <s v=""/>
    <x v="13"/>
  </r>
  <r>
    <x v="9"/>
    <x v="42"/>
    <s v="EL90"/>
    <x v="4"/>
    <x v="0"/>
    <x v="13"/>
    <s v="AAD_NONE"/>
    <s v="KLEM040100"/>
    <s v="1"/>
    <s v="-"/>
    <n v="298"/>
    <n v="298"/>
    <n v="298"/>
    <n v="298"/>
    <s v=""/>
    <x v="13"/>
  </r>
  <r>
    <x v="9"/>
    <x v="42"/>
    <s v="EL90"/>
    <x v="4"/>
    <x v="0"/>
    <x v="13"/>
    <s v="AAD_NONE"/>
    <s v="ELER010100"/>
    <s v="1"/>
    <s v="-"/>
    <n v="157"/>
    <n v="157"/>
    <n v="157"/>
    <n v="157"/>
    <s v=""/>
    <x v="13"/>
  </r>
  <r>
    <x v="9"/>
    <x v="42"/>
    <s v="EL90"/>
    <x v="4"/>
    <x v="0"/>
    <x v="13"/>
    <s v="AAD_NONE"/>
    <s v="ELER010200"/>
    <s v="1"/>
    <s v="-"/>
    <n v="92"/>
    <n v="92"/>
    <n v="92"/>
    <n v="92"/>
    <s v=""/>
    <x v="13"/>
  </r>
  <r>
    <x v="9"/>
    <x v="42"/>
    <s v="EL90"/>
    <x v="4"/>
    <x v="0"/>
    <x v="13"/>
    <s v="AAD_NONE"/>
    <s v="ELER020100"/>
    <s v="1"/>
    <s v="-"/>
    <n v="37"/>
    <n v="37"/>
    <n v="37"/>
    <n v="37"/>
    <s v=""/>
    <x v="13"/>
  </r>
  <r>
    <x v="9"/>
    <x v="42"/>
    <s v="EL90"/>
    <x v="4"/>
    <x v="0"/>
    <x v="13"/>
    <s v="AAD_NONE"/>
    <s v="ELER030100"/>
    <s v="1"/>
    <s v="-"/>
    <n v="580"/>
    <n v="580"/>
    <n v="580"/>
    <n v="580"/>
    <s v=""/>
    <x v="13"/>
  </r>
  <r>
    <x v="9"/>
    <x v="42"/>
    <s v="EL90"/>
    <x v="4"/>
    <x v="0"/>
    <x v="13"/>
    <s v="AAD_NONE"/>
    <s v="ELER030200"/>
    <s v="1"/>
    <s v="-"/>
    <n v="37"/>
    <n v="37"/>
    <n v="37"/>
    <n v="37"/>
    <s v=""/>
    <x v="13"/>
  </r>
  <r>
    <x v="9"/>
    <x v="42"/>
    <s v="EL90"/>
    <x v="4"/>
    <x v="0"/>
    <x v="13"/>
    <s v="AAD_NONE"/>
    <s v="ELTL010100"/>
    <s v="1"/>
    <s v="-"/>
    <n v="18"/>
    <n v="18"/>
    <n v="18"/>
    <n v="18"/>
    <s v=""/>
    <x v="13"/>
  </r>
  <r>
    <x v="9"/>
    <x v="42"/>
    <s v="EL90"/>
    <x v="4"/>
    <x v="0"/>
    <x v="13"/>
    <s v="AAD_NONE"/>
    <s v="ELTL010200"/>
    <s v="1"/>
    <s v="-"/>
    <n v="18"/>
    <n v="18"/>
    <n v="18"/>
    <n v="18"/>
    <s v=""/>
    <x v="13"/>
  </r>
  <r>
    <x v="9"/>
    <x v="42"/>
    <s v="EL90"/>
    <x v="4"/>
    <x v="0"/>
    <x v="13"/>
    <s v="AAD_NONE"/>
    <s v="ELTL010300"/>
    <s v="1"/>
    <s v="-"/>
    <n v="18"/>
    <n v="18"/>
    <n v="18"/>
    <n v="18"/>
    <s v=""/>
    <x v="13"/>
  </r>
  <r>
    <x v="9"/>
    <x v="42"/>
    <s v="EL90"/>
    <x v="4"/>
    <x v="0"/>
    <x v="13"/>
    <s v="AAD_NONE"/>
    <s v="ELTL010400"/>
    <s v="1"/>
    <s v="-"/>
    <n v="156"/>
    <n v="156"/>
    <n v="156"/>
    <n v="156"/>
    <s v=""/>
    <x v="13"/>
  </r>
  <r>
    <x v="9"/>
    <x v="42"/>
    <s v="EL90"/>
    <x v="4"/>
    <x v="0"/>
    <x v="13"/>
    <s v="AAD_NONE"/>
    <s v="ELMV010100"/>
    <s v="1"/>
    <s v="-"/>
    <n v="62"/>
    <n v="62"/>
    <n v="62"/>
    <n v="62"/>
    <s v=""/>
    <x v="13"/>
  </r>
  <r>
    <x v="9"/>
    <x v="42"/>
    <s v="EL90"/>
    <x v="4"/>
    <x v="0"/>
    <x v="13"/>
    <s v="AAD_NONE"/>
    <s v="ELMV010200"/>
    <s v="1"/>
    <s v="-"/>
    <n v="813"/>
    <n v="813"/>
    <n v="813"/>
    <n v="813"/>
    <s v=""/>
    <x v="13"/>
  </r>
  <r>
    <x v="9"/>
    <x v="42"/>
    <s v="EL90"/>
    <x v="4"/>
    <x v="0"/>
    <x v="13"/>
    <s v="AAD_NONE"/>
    <s v="ELMV020100"/>
    <s v="1"/>
    <s v="-"/>
    <n v="26"/>
    <n v="26"/>
    <n v="26"/>
    <n v="26"/>
    <s v=""/>
    <x v="13"/>
  </r>
  <r>
    <x v="9"/>
    <x v="42"/>
    <s v="EL90"/>
    <x v="4"/>
    <x v="4"/>
    <x v="3"/>
    <s v="AAD_NONE"/>
    <s v="KLRK010100"/>
    <s v="1"/>
    <s v="9L90-MU00-ADAPTEST"/>
    <n v="2718"/>
    <n v="2717"/>
    <n v="3878"/>
    <n v="3878"/>
    <s v=""/>
    <x v="3"/>
  </r>
  <r>
    <x v="9"/>
    <x v="42"/>
    <s v="EL90"/>
    <x v="4"/>
    <x v="7"/>
    <x v="3"/>
    <s v="AAD_NONE"/>
    <s v="KLRK010100"/>
    <s v="1"/>
    <s v="9L90-MU00-ADAPTEST"/>
    <n v="1688"/>
    <n v="1688"/>
    <n v="2409"/>
    <n v="2409"/>
    <s v=""/>
    <x v="3"/>
  </r>
  <r>
    <x v="9"/>
    <x v="42"/>
    <s v="EL90"/>
    <x v="5"/>
    <x v="2"/>
    <x v="3"/>
    <s v="AAD_NONE"/>
    <s v="KLRK010100"/>
    <s v="1"/>
    <s v="-"/>
    <n v="1897"/>
    <n v="1934"/>
    <n v="1501"/>
    <n v="1047"/>
    <s v=""/>
    <x v="3"/>
  </r>
  <r>
    <x v="9"/>
    <x v="42"/>
    <s v="EL90"/>
    <x v="5"/>
    <x v="2"/>
    <x v="3"/>
    <s v="AAD_NONE"/>
    <s v="KLRK010200"/>
    <s v="1"/>
    <s v="-"/>
    <n v="214081"/>
    <n v="203834"/>
    <n v="93311"/>
    <n v="69246"/>
    <s v=""/>
    <x v="3"/>
  </r>
  <r>
    <x v="9"/>
    <x v="42"/>
    <s v="EL90"/>
    <x v="5"/>
    <x v="2"/>
    <x v="3"/>
    <s v="AAD_NONE"/>
    <s v="KLRK010300"/>
    <s v="1"/>
    <s v="-"/>
    <n v="492399"/>
    <n v="565256"/>
    <n v="557832"/>
    <n v="472722"/>
    <s v=""/>
    <x v="3"/>
  </r>
  <r>
    <x v="9"/>
    <x v="42"/>
    <s v="EL90"/>
    <x v="5"/>
    <x v="2"/>
    <x v="3"/>
    <s v="AAD_NONE"/>
    <s v="KLEK010100"/>
    <s v="1"/>
    <s v="-"/>
    <n v="627268"/>
    <n v="742849"/>
    <n v="689374"/>
    <n v="565621"/>
    <s v=""/>
    <x v="3"/>
  </r>
  <r>
    <x v="9"/>
    <x v="42"/>
    <s v="EL90"/>
    <x v="5"/>
    <x v="2"/>
    <x v="3"/>
    <s v="AAD_NONE"/>
    <s v="KLEK010200"/>
    <s v="1"/>
    <s v="-"/>
    <n v="528138"/>
    <n v="702431"/>
    <n v="694682"/>
    <n v="641389"/>
    <s v=""/>
    <x v="3"/>
  </r>
  <r>
    <x v="9"/>
    <x v="42"/>
    <s v="EL90"/>
    <x v="5"/>
    <x v="2"/>
    <x v="3"/>
    <s v="AAD_NONE"/>
    <s v="KLEK020100"/>
    <s v="1"/>
    <s v="-"/>
    <n v="62556"/>
    <n v="72454"/>
    <n v="70152"/>
    <n v="60987"/>
    <s v=""/>
    <x v="3"/>
  </r>
  <r>
    <x v="9"/>
    <x v="42"/>
    <s v="EL90"/>
    <x v="5"/>
    <x v="2"/>
    <x v="3"/>
    <s v="AAD_NONE"/>
    <s v="KLEK020200"/>
    <s v="1"/>
    <s v="-"/>
    <n v="28067"/>
    <n v="14225"/>
    <n v="13206"/>
    <n v="10298"/>
    <s v=""/>
    <x v="3"/>
  </r>
  <r>
    <x v="9"/>
    <x v="42"/>
    <s v="EL90"/>
    <x v="5"/>
    <x v="2"/>
    <x v="3"/>
    <s v="AAD_NONE"/>
    <s v="KLEK030100"/>
    <s v="1"/>
    <s v="-"/>
    <n v="1183145"/>
    <n v="1270881"/>
    <n v="1040118"/>
    <n v="859772"/>
    <s v=""/>
    <x v="3"/>
  </r>
  <r>
    <x v="9"/>
    <x v="42"/>
    <s v="EL90"/>
    <x v="5"/>
    <x v="2"/>
    <x v="3"/>
    <s v="AAD_NONE"/>
    <s v="KLEM010100"/>
    <s v="1"/>
    <s v="-"/>
    <n v="2288"/>
    <n v="2471"/>
    <n v="1582"/>
    <n v="1194"/>
    <s v=""/>
    <x v="3"/>
  </r>
  <r>
    <x v="9"/>
    <x v="42"/>
    <s v="EL90"/>
    <x v="5"/>
    <x v="2"/>
    <x v="3"/>
    <s v="AAD_NONE"/>
    <s v="KLEM010200"/>
    <s v="1"/>
    <s v="-"/>
    <n v="1830"/>
    <n v="1977"/>
    <n v="1266"/>
    <n v="955"/>
    <s v=""/>
    <x v="3"/>
  </r>
  <r>
    <x v="9"/>
    <x v="42"/>
    <s v="EL90"/>
    <x v="5"/>
    <x v="2"/>
    <x v="3"/>
    <s v="AAD_NONE"/>
    <s v="KLEM020100"/>
    <s v="1"/>
    <s v="-"/>
    <n v="4118"/>
    <n v="4449"/>
    <n v="2848"/>
    <n v="2148"/>
    <s v=""/>
    <x v="3"/>
  </r>
  <r>
    <x v="9"/>
    <x v="42"/>
    <s v="EL90"/>
    <x v="5"/>
    <x v="2"/>
    <x v="3"/>
    <s v="AAD_NONE"/>
    <s v="KLEM030100"/>
    <s v="1"/>
    <s v="-"/>
    <n v="58486"/>
    <n v="66805"/>
    <n v="63824"/>
    <n v="57075"/>
    <s v=""/>
    <x v="3"/>
  </r>
  <r>
    <x v="9"/>
    <x v="42"/>
    <s v="EL90"/>
    <x v="5"/>
    <x v="2"/>
    <x v="3"/>
    <s v="AAD_NONE"/>
    <s v="KLEM040100"/>
    <s v="1"/>
    <s v="-"/>
    <n v="197089"/>
    <n v="168215"/>
    <n v="143669"/>
    <n v="137224"/>
    <s v=""/>
    <x v="3"/>
  </r>
  <r>
    <x v="9"/>
    <x v="42"/>
    <s v="EL90"/>
    <x v="5"/>
    <x v="2"/>
    <x v="3"/>
    <s v="AAD_NONE"/>
    <s v="ELER010100"/>
    <s v="1"/>
    <s v="-"/>
    <n v="612018"/>
    <n v="563933"/>
    <n v="543372"/>
    <n v="152869"/>
    <s v=""/>
    <x v="3"/>
  </r>
  <r>
    <x v="9"/>
    <x v="42"/>
    <s v="EL90"/>
    <x v="5"/>
    <x v="2"/>
    <x v="3"/>
    <s v="AAD_NONE"/>
    <s v="ELER010200"/>
    <s v="1"/>
    <s v="-"/>
    <n v="2288"/>
    <n v="2471"/>
    <n v="1582"/>
    <n v="1194"/>
    <s v=""/>
    <x v="3"/>
  </r>
  <r>
    <x v="9"/>
    <x v="42"/>
    <s v="EL90"/>
    <x v="5"/>
    <x v="2"/>
    <x v="3"/>
    <s v="AAD_NONE"/>
    <s v="ELER020100"/>
    <s v="1"/>
    <s v="-"/>
    <n v="915"/>
    <n v="989"/>
    <n v="633"/>
    <n v="477"/>
    <s v=""/>
    <x v="3"/>
  </r>
  <r>
    <x v="9"/>
    <x v="42"/>
    <s v="EL90"/>
    <x v="5"/>
    <x v="2"/>
    <x v="3"/>
    <s v="AAD_NONE"/>
    <s v="ELER030100"/>
    <s v="1"/>
    <s v="-"/>
    <n v="232133"/>
    <n v="271684"/>
    <n v="268515"/>
    <n v="245228"/>
    <s v=""/>
    <x v="3"/>
  </r>
  <r>
    <x v="9"/>
    <x v="42"/>
    <s v="EL90"/>
    <x v="5"/>
    <x v="2"/>
    <x v="3"/>
    <s v="AAD_NONE"/>
    <s v="ELER030200"/>
    <s v="1"/>
    <s v="-"/>
    <n v="915"/>
    <n v="989"/>
    <n v="633"/>
    <n v="477"/>
    <s v=""/>
    <x v="3"/>
  </r>
  <r>
    <x v="9"/>
    <x v="42"/>
    <s v="EL90"/>
    <x v="5"/>
    <x v="2"/>
    <x v="3"/>
    <s v="AAD_NONE"/>
    <s v="ELTL010100"/>
    <s v="1"/>
    <s v="-"/>
    <n v="458"/>
    <n v="494"/>
    <n v="316"/>
    <n v="239"/>
    <s v=""/>
    <x v="3"/>
  </r>
  <r>
    <x v="9"/>
    <x v="42"/>
    <s v="EL90"/>
    <x v="5"/>
    <x v="2"/>
    <x v="3"/>
    <s v="AAD_NONE"/>
    <s v="ELTL010200"/>
    <s v="1"/>
    <s v="-"/>
    <n v="458"/>
    <n v="494"/>
    <n v="316"/>
    <n v="239"/>
    <s v=""/>
    <x v="3"/>
  </r>
  <r>
    <x v="9"/>
    <x v="42"/>
    <s v="EL90"/>
    <x v="5"/>
    <x v="2"/>
    <x v="3"/>
    <s v="AAD_NONE"/>
    <s v="ELTL010300"/>
    <s v="1"/>
    <s v="-"/>
    <n v="458"/>
    <n v="494"/>
    <n v="316"/>
    <n v="239"/>
    <s v=""/>
    <x v="3"/>
  </r>
  <r>
    <x v="9"/>
    <x v="42"/>
    <s v="EL90"/>
    <x v="5"/>
    <x v="2"/>
    <x v="3"/>
    <s v="AAD_NONE"/>
    <s v="ELTL010400"/>
    <s v="1"/>
    <s v="-"/>
    <n v="45535"/>
    <n v="42479"/>
    <n v="41335"/>
    <n v="30587"/>
    <s v=""/>
    <x v="3"/>
  </r>
  <r>
    <x v="9"/>
    <x v="42"/>
    <s v="EL90"/>
    <x v="5"/>
    <x v="2"/>
    <x v="3"/>
    <s v="AAD_NONE"/>
    <s v="ELMV010100"/>
    <s v="1"/>
    <s v="-"/>
    <n v="1648"/>
    <n v="1758"/>
    <n v="1172"/>
    <n v="869"/>
    <s v=""/>
    <x v="3"/>
  </r>
  <r>
    <x v="9"/>
    <x v="42"/>
    <s v="EL90"/>
    <x v="5"/>
    <x v="2"/>
    <x v="3"/>
    <s v="AAD_NONE"/>
    <s v="ELMV010200"/>
    <s v="1"/>
    <s v="-"/>
    <n v="311494"/>
    <n v="362762"/>
    <n v="340876"/>
    <n v="298715"/>
    <s v=""/>
    <x v="3"/>
  </r>
  <r>
    <x v="9"/>
    <x v="42"/>
    <s v="EL90"/>
    <x v="5"/>
    <x v="2"/>
    <x v="3"/>
    <s v="AAD_NONE"/>
    <s v="ELMV020100"/>
    <s v="1"/>
    <s v="-"/>
    <n v="18806"/>
    <n v="20431"/>
    <n v="13727"/>
    <n v="5772"/>
    <s v=""/>
    <x v="3"/>
  </r>
  <r>
    <x v="9"/>
    <x v="42"/>
    <s v="EL90"/>
    <x v="20"/>
    <x v="7"/>
    <x v="70"/>
    <s v="AAD_NONE"/>
    <s v="XX01000000"/>
    <s v="1"/>
    <s v="9L90-MU00-ADAPTEST"/>
    <n v="40377"/>
    <n v="44209"/>
    <n v="28762"/>
    <n v="28762"/>
    <s v=""/>
    <x v="67"/>
  </r>
  <r>
    <x v="9"/>
    <x v="42"/>
    <s v="EL90"/>
    <x v="10"/>
    <x v="4"/>
    <x v="70"/>
    <s v="AAD_NONE"/>
    <s v="XX01000000"/>
    <s v="1"/>
    <s v="9L90-MU00-ADAPTEST"/>
    <n v="65003"/>
    <n v="71171"/>
    <n v="46303"/>
    <n v="46303"/>
    <s v=""/>
    <x v="67"/>
  </r>
  <r>
    <x v="9"/>
    <x v="42"/>
    <s v="EL90"/>
    <x v="8"/>
    <x v="1"/>
    <x v="3"/>
    <s v="AAD_NONE"/>
    <s v="XX01000000"/>
    <s v="1"/>
    <s v="-"/>
    <n v="1534133"/>
    <n v="1554035"/>
    <n v="1554035"/>
    <n v="1554035"/>
    <s v=""/>
    <x v="3"/>
  </r>
  <r>
    <x v="9"/>
    <x v="42"/>
    <s v="EL90"/>
    <x v="8"/>
    <x v="1"/>
    <x v="13"/>
    <s v="AAD_NONE"/>
    <s v="XX01000000"/>
    <s v="1"/>
    <s v="-"/>
    <n v="5351"/>
    <n v="5351"/>
    <n v="5351"/>
    <n v="5351"/>
    <s v=""/>
    <x v="13"/>
  </r>
  <r>
    <x v="9"/>
    <x v="42"/>
    <s v="EL90"/>
    <x v="8"/>
    <x v="4"/>
    <x v="3"/>
    <s v="AAD_NONE"/>
    <s v="XX01000000"/>
    <s v="1"/>
    <s v="9L90-MU00-ADAPTEST"/>
    <n v="598"/>
    <n v="598"/>
    <n v="853"/>
    <n v="853"/>
    <s v=""/>
    <x v="3"/>
  </r>
  <r>
    <x v="9"/>
    <x v="42"/>
    <s v="EL90"/>
    <x v="8"/>
    <x v="7"/>
    <x v="3"/>
    <s v="AAD_NONE"/>
    <s v="XX01000000"/>
    <s v="1"/>
    <s v="9L90-MU00-ADAPTEST"/>
    <n v="371"/>
    <n v="371"/>
    <n v="530"/>
    <n v="530"/>
    <s v=""/>
    <x v="3"/>
  </r>
  <r>
    <x v="9"/>
    <x v="42"/>
    <s v="EL90"/>
    <x v="12"/>
    <x v="3"/>
    <x v="3"/>
    <s v="AAD_NONE"/>
    <s v="XX01000000"/>
    <s v="1"/>
    <s v="-"/>
    <n v="200000"/>
    <n v="200000"/>
    <n v="200000"/>
    <n v="200000"/>
    <s v=""/>
    <x v="3"/>
  </r>
  <r>
    <x v="9"/>
    <x v="43"/>
    <s v="ELA0"/>
    <x v="0"/>
    <x v="0"/>
    <x v="10"/>
    <s v="AAD_NONE"/>
    <s v="ELTL000000"/>
    <s v="1"/>
    <s v="-"/>
    <n v="20000"/>
    <n v="20000"/>
    <n v="20000"/>
    <n v="20000"/>
    <s v=""/>
    <x v="10"/>
  </r>
  <r>
    <x v="9"/>
    <x v="43"/>
    <s v="ELA0"/>
    <x v="0"/>
    <x v="0"/>
    <x v="0"/>
    <s v="AAD_NONE"/>
    <s v="ELTL000000"/>
    <s v="1"/>
    <s v="-"/>
    <n v="2460000"/>
    <n v="2460000"/>
    <n v="2460000"/>
    <n v="2460000"/>
    <s v=""/>
    <x v="0"/>
  </r>
  <r>
    <x v="9"/>
    <x v="43"/>
    <s v="ELA0"/>
    <x v="0"/>
    <x v="0"/>
    <x v="18"/>
    <s v="AAD_NONE"/>
    <s v="ELTL000000"/>
    <s v="1"/>
    <s v="-"/>
    <n v="245000"/>
    <n v="245000"/>
    <n v="245000"/>
    <n v="245000"/>
    <s v=""/>
    <x v="18"/>
  </r>
  <r>
    <x v="9"/>
    <x v="43"/>
    <s v="ELA0"/>
    <x v="0"/>
    <x v="0"/>
    <x v="18"/>
    <s v="AAD_NONE"/>
    <s v="ELMV000000"/>
    <s v="1"/>
    <s v="-"/>
    <n v="132000"/>
    <n v="132000"/>
    <n v="132000"/>
    <n v="132000"/>
    <s v=""/>
    <x v="18"/>
  </r>
  <r>
    <x v="9"/>
    <x v="43"/>
    <s v="ELA0"/>
    <x v="0"/>
    <x v="0"/>
    <x v="94"/>
    <s v="AAD_NONE"/>
    <s v="ELMV000000"/>
    <s v="1"/>
    <s v="-"/>
    <m/>
    <n v="333333"/>
    <m/>
    <n v="333333"/>
    <s v=""/>
    <x v="91"/>
  </r>
  <r>
    <x v="9"/>
    <x v="43"/>
    <s v="ELA0"/>
    <x v="0"/>
    <x v="0"/>
    <x v="95"/>
    <s v="AAD_NONE"/>
    <s v="ELMV000000"/>
    <s v="1"/>
    <s v="-"/>
    <n v="780000"/>
    <n v="780000"/>
    <n v="780000"/>
    <n v="780000"/>
    <s v=""/>
    <x v="92"/>
  </r>
  <r>
    <x v="9"/>
    <x v="43"/>
    <s v="ELA0"/>
    <x v="0"/>
    <x v="0"/>
    <x v="96"/>
    <s v="AAD_NONE"/>
    <s v="ELTL000000"/>
    <s v="1"/>
    <s v="-"/>
    <n v="613000"/>
    <n v="613000"/>
    <n v="613000"/>
    <n v="613000"/>
    <s v=""/>
    <x v="93"/>
  </r>
  <r>
    <x v="9"/>
    <x v="43"/>
    <s v="ELA0"/>
    <x v="0"/>
    <x v="0"/>
    <x v="97"/>
    <s v="AAD_NONE"/>
    <s v="ELTL000000"/>
    <s v="1"/>
    <s v="-"/>
    <n v="3000000"/>
    <n v="3000000"/>
    <n v="3000000"/>
    <n v="3000000"/>
    <s v=""/>
    <x v="94"/>
  </r>
  <r>
    <x v="9"/>
    <x v="43"/>
    <s v="ELA0"/>
    <x v="0"/>
    <x v="0"/>
    <x v="98"/>
    <s v="AAD_NONE"/>
    <s v="ELTL000000"/>
    <s v="1"/>
    <s v="-"/>
    <n v="68665595"/>
    <n v="76711183"/>
    <n v="106970883"/>
    <n v="86970883"/>
    <s v=""/>
    <x v="95"/>
  </r>
  <r>
    <x v="9"/>
    <x v="43"/>
    <s v="ELA0"/>
    <x v="0"/>
    <x v="4"/>
    <x v="0"/>
    <s v="AAD_NONE"/>
    <s v="ELTL000000"/>
    <s v="1"/>
    <s v="1LA0-RF21-02362TILM"/>
    <n v="528422"/>
    <m/>
    <m/>
    <m/>
    <s v=""/>
    <x v="0"/>
  </r>
  <r>
    <x v="9"/>
    <x v="43"/>
    <s v="ELA0"/>
    <x v="0"/>
    <x v="4"/>
    <x v="67"/>
    <s v="AAD_NONE"/>
    <s v="ELTL000000"/>
    <s v="1"/>
    <s v="9LA0-RR20-05133"/>
    <n v="9137344"/>
    <n v="634642"/>
    <m/>
    <m/>
    <s v=""/>
    <x v="64"/>
  </r>
  <r>
    <x v="9"/>
    <x v="43"/>
    <s v="ELA0"/>
    <x v="0"/>
    <x v="4"/>
    <x v="67"/>
    <s v="AAD_NONE"/>
    <s v="ELTL000000"/>
    <s v="1"/>
    <s v="9LA0-MU14-RB-CEF9"/>
    <n v="3289724"/>
    <m/>
    <m/>
    <m/>
    <s v=""/>
    <x v="64"/>
  </r>
  <r>
    <x v="9"/>
    <x v="43"/>
    <s v="ELA0"/>
    <x v="0"/>
    <x v="4"/>
    <x v="99"/>
    <s v="AAD_NONE"/>
    <s v="ELTL000000"/>
    <s v="1"/>
    <s v="1LA0-CF21-03112SAUG"/>
    <n v="2710000"/>
    <m/>
    <m/>
    <m/>
    <s v=""/>
    <x v="96"/>
  </r>
  <r>
    <x v="9"/>
    <x v="43"/>
    <s v="ELA0"/>
    <x v="0"/>
    <x v="4"/>
    <x v="100"/>
    <s v="AAD_NONE"/>
    <s v="ELTL000000"/>
    <s v="1"/>
    <s v="1LA0-CF21-03112LIBAT"/>
    <n v="24300000"/>
    <n v="41100000"/>
    <n v="17100000"/>
    <m/>
    <s v=""/>
    <x v="97"/>
  </r>
  <r>
    <x v="9"/>
    <x v="43"/>
    <s v="ELA0"/>
    <x v="0"/>
    <x v="4"/>
    <x v="98"/>
    <s v="AAD_NONE"/>
    <s v="ELTL000000"/>
    <s v="1"/>
    <s v="9LA0-MU00-ESTMILMOB"/>
    <n v="8100000"/>
    <m/>
    <m/>
    <m/>
    <s v=""/>
    <x v="95"/>
  </r>
  <r>
    <x v="9"/>
    <x v="43"/>
    <s v="ELA0"/>
    <x v="0"/>
    <x v="4"/>
    <x v="101"/>
    <s v="AAD_NONE"/>
    <s v="ELTL000000"/>
    <s v="1"/>
    <s v="9LA0-MU21-MILMOB-CEF"/>
    <n v="3895000"/>
    <n v="26572500"/>
    <n v="48592500"/>
    <m/>
    <s v=""/>
    <x v="98"/>
  </r>
  <r>
    <x v="9"/>
    <x v="43"/>
    <s v="ELA0"/>
    <x v="0"/>
    <x v="7"/>
    <x v="67"/>
    <s v="AAD_NONE"/>
    <s v="ELTL000000"/>
    <s v="1"/>
    <s v="9LA0-MU14-RB-CEF9"/>
    <n v="580539"/>
    <m/>
    <m/>
    <m/>
    <s v=""/>
    <x v="64"/>
  </r>
  <r>
    <x v="9"/>
    <x v="43"/>
    <s v="ELA0"/>
    <x v="0"/>
    <x v="10"/>
    <x v="98"/>
    <s v="AAD_NONE"/>
    <s v="ELTL000000"/>
    <s v="1"/>
    <s v="-"/>
    <n v="204918"/>
    <n v="204918"/>
    <n v="204918"/>
    <n v="204918"/>
    <s v=""/>
    <x v="95"/>
  </r>
  <r>
    <x v="9"/>
    <x v="43"/>
    <s v="ELA0"/>
    <x v="1"/>
    <x v="1"/>
    <x v="10"/>
    <s v="AAD_NONE"/>
    <s v="XX01000000"/>
    <s v="1"/>
    <s v="-"/>
    <n v="4400"/>
    <n v="4400"/>
    <n v="4400"/>
    <n v="4400"/>
    <s v=""/>
    <x v="10"/>
  </r>
  <r>
    <x v="9"/>
    <x v="43"/>
    <s v="ELA0"/>
    <x v="1"/>
    <x v="1"/>
    <x v="0"/>
    <s v="AAD_NONE"/>
    <s v="XX01000000"/>
    <s v="1"/>
    <s v="-"/>
    <n v="541200"/>
    <n v="541200"/>
    <n v="541200"/>
    <n v="541200"/>
    <s v=""/>
    <x v="0"/>
  </r>
  <r>
    <x v="9"/>
    <x v="43"/>
    <s v="ELA0"/>
    <x v="1"/>
    <x v="1"/>
    <x v="18"/>
    <s v="AAD_NONE"/>
    <s v="XX01000000"/>
    <s v="1"/>
    <s v="-"/>
    <n v="82940"/>
    <n v="82940"/>
    <n v="82940"/>
    <n v="82940"/>
    <s v=""/>
    <x v="18"/>
  </r>
  <r>
    <x v="9"/>
    <x v="43"/>
    <s v="ELA0"/>
    <x v="1"/>
    <x v="1"/>
    <x v="94"/>
    <s v="AAD_NONE"/>
    <s v="XX01000000"/>
    <s v="1"/>
    <s v="-"/>
    <m/>
    <n v="73333"/>
    <m/>
    <n v="73333"/>
    <s v=""/>
    <x v="91"/>
  </r>
  <r>
    <x v="9"/>
    <x v="43"/>
    <s v="ELA0"/>
    <x v="1"/>
    <x v="1"/>
    <x v="67"/>
    <s v="AAD_NONE"/>
    <s v="XX01000000"/>
    <s v="1"/>
    <s v="9LA0-RR20-05133"/>
    <n v="2010216"/>
    <n v="139621"/>
    <m/>
    <m/>
    <s v=""/>
    <x v="64"/>
  </r>
  <r>
    <x v="9"/>
    <x v="43"/>
    <s v="ELA0"/>
    <x v="1"/>
    <x v="1"/>
    <x v="95"/>
    <s v="AAD_NONE"/>
    <s v="XX01000000"/>
    <s v="1"/>
    <s v="-"/>
    <n v="171600"/>
    <n v="171600"/>
    <n v="171600"/>
    <n v="171600"/>
    <s v=""/>
    <x v="92"/>
  </r>
  <r>
    <x v="9"/>
    <x v="43"/>
    <s v="ELA0"/>
    <x v="1"/>
    <x v="1"/>
    <x v="96"/>
    <s v="AAD_NONE"/>
    <s v="XX01000000"/>
    <s v="1"/>
    <s v="-"/>
    <n v="134860"/>
    <n v="134860"/>
    <n v="134860"/>
    <n v="134860"/>
    <s v=""/>
    <x v="93"/>
  </r>
  <r>
    <x v="9"/>
    <x v="43"/>
    <s v="ELA0"/>
    <x v="1"/>
    <x v="1"/>
    <x v="97"/>
    <s v="AAD_NONE"/>
    <s v="XX01000000"/>
    <s v="1"/>
    <s v="-"/>
    <n v="660000"/>
    <n v="660000"/>
    <n v="660000"/>
    <n v="660000"/>
    <s v=""/>
    <x v="94"/>
  </r>
  <r>
    <x v="9"/>
    <x v="43"/>
    <s v="ELA0"/>
    <x v="1"/>
    <x v="1"/>
    <x v="98"/>
    <s v="AAD_NONE"/>
    <s v="XX01000000"/>
    <s v="1"/>
    <s v="-"/>
    <n v="15106431"/>
    <n v="16876460"/>
    <n v="23533594"/>
    <n v="19133594"/>
    <s v=""/>
    <x v="95"/>
  </r>
  <r>
    <x v="9"/>
    <x v="43"/>
    <s v="ELA0"/>
    <x v="1"/>
    <x v="1"/>
    <x v="98"/>
    <s v="AAD_NONE"/>
    <s v="XX01000000"/>
    <s v="1"/>
    <s v="9LA0-MU00-ESTMILMOB"/>
    <n v="1782000"/>
    <m/>
    <m/>
    <m/>
    <s v=""/>
    <x v="95"/>
  </r>
  <r>
    <x v="9"/>
    <x v="43"/>
    <s v="ELA0"/>
    <x v="1"/>
    <x v="1"/>
    <x v="101"/>
    <s v="AAD_NONE"/>
    <s v="XX01000000"/>
    <s v="1"/>
    <s v="9LA0-MU21-MILMOB-CEF"/>
    <n v="856900"/>
    <n v="5845950"/>
    <n v="10690350"/>
    <m/>
    <s v=""/>
    <x v="98"/>
  </r>
  <r>
    <x v="9"/>
    <x v="43"/>
    <s v="ELA0"/>
    <x v="1"/>
    <x v="4"/>
    <x v="0"/>
    <s v="AAD_NONE"/>
    <s v="XX01000000"/>
    <s v="1"/>
    <s v="1LA0-RF21-02362TILM"/>
    <n v="116253"/>
    <m/>
    <m/>
    <m/>
    <s v=""/>
    <x v="0"/>
  </r>
  <r>
    <x v="9"/>
    <x v="43"/>
    <s v="ELA0"/>
    <x v="1"/>
    <x v="4"/>
    <x v="99"/>
    <s v="AAD_NONE"/>
    <s v="XX01000000"/>
    <s v="1"/>
    <s v="1LA0-CF21-03112SAUG"/>
    <n v="596200"/>
    <m/>
    <m/>
    <m/>
    <s v=""/>
    <x v="96"/>
  </r>
  <r>
    <x v="9"/>
    <x v="43"/>
    <s v="ELA0"/>
    <x v="1"/>
    <x v="4"/>
    <x v="100"/>
    <s v="AAD_NONE"/>
    <s v="XX01000000"/>
    <s v="1"/>
    <s v="1LA0-CF21-03112LIBAT"/>
    <n v="5346000"/>
    <n v="9042000"/>
    <n v="3762000"/>
    <m/>
    <s v=""/>
    <x v="97"/>
  </r>
  <r>
    <x v="9"/>
    <x v="43"/>
    <s v="ELA0"/>
    <x v="1"/>
    <x v="7"/>
    <x v="67"/>
    <s v="AAD_NONE"/>
    <s v="XX01000000"/>
    <s v="1"/>
    <s v="9LA0-MU14-RB-CEF9"/>
    <n v="851458"/>
    <m/>
    <m/>
    <m/>
    <s v=""/>
    <x v="64"/>
  </r>
  <r>
    <x v="9"/>
    <x v="43"/>
    <s v="ELA0"/>
    <x v="1"/>
    <x v="3"/>
    <x v="3"/>
    <s v="AAD_NONE"/>
    <s v="XX01000000"/>
    <s v="1"/>
    <s v="-"/>
    <n v="198361"/>
    <n v="207376"/>
    <n v="216393"/>
    <n v="225410"/>
    <s v=""/>
    <x v="3"/>
  </r>
  <r>
    <x v="9"/>
    <x v="43"/>
    <s v="ELA0"/>
    <x v="1"/>
    <x v="10"/>
    <x v="98"/>
    <s v="AAD_NONE"/>
    <s v="XX01000000"/>
    <s v="1"/>
    <s v="-"/>
    <n v="45082"/>
    <n v="45082"/>
    <n v="45082"/>
    <n v="45082"/>
    <s v=""/>
    <x v="95"/>
  </r>
  <r>
    <x v="9"/>
    <x v="43"/>
    <s v="ELA0"/>
    <x v="3"/>
    <x v="0"/>
    <x v="3"/>
    <s v="AAD_NONE"/>
    <s v="ELTL010300"/>
    <s v="1"/>
    <s v="-"/>
    <n v="15858229"/>
    <n v="16640565"/>
    <n v="16640565"/>
    <n v="16640565"/>
    <s v=""/>
    <x v="3"/>
  </r>
  <r>
    <x v="9"/>
    <x v="43"/>
    <s v="ELA0"/>
    <x v="3"/>
    <x v="0"/>
    <x v="3"/>
    <s v="AAD_NONE"/>
    <s v="ELTL010300"/>
    <s v="1"/>
    <s v="9LA0-MU14-NAPCORE"/>
    <n v="24833"/>
    <m/>
    <m/>
    <m/>
    <s v=""/>
    <x v="3"/>
  </r>
  <r>
    <x v="9"/>
    <x v="43"/>
    <s v="ELA0"/>
    <x v="3"/>
    <x v="0"/>
    <x v="3"/>
    <s v="AAD_NONE"/>
    <s v="ELTL010400"/>
    <s v="1"/>
    <s v="-"/>
    <n v="11333038"/>
    <n v="11998267"/>
    <n v="11998267"/>
    <n v="11998267"/>
    <s v=""/>
    <x v="3"/>
  </r>
  <r>
    <x v="9"/>
    <x v="43"/>
    <s v="ELA0"/>
    <x v="3"/>
    <x v="0"/>
    <x v="3"/>
    <s v="AAD_NONE"/>
    <s v="ELMV020100"/>
    <s v="1"/>
    <s v="-"/>
    <n v="4624634"/>
    <n v="4897822"/>
    <n v="4897822"/>
    <n v="4897822"/>
    <s v=""/>
    <x v="3"/>
  </r>
  <r>
    <x v="9"/>
    <x v="43"/>
    <s v="ELA0"/>
    <x v="3"/>
    <x v="4"/>
    <x v="3"/>
    <s v="AAD_NONE"/>
    <s v="ELTL010300"/>
    <s v="1"/>
    <s v="9LA0-MU14-NAPCORE"/>
    <n v="140718"/>
    <m/>
    <m/>
    <m/>
    <s v=""/>
    <x v="3"/>
  </r>
  <r>
    <x v="9"/>
    <x v="43"/>
    <s v="ELA0"/>
    <x v="3"/>
    <x v="3"/>
    <x v="3"/>
    <s v="AAD_NONE"/>
    <s v="ELTL010400"/>
    <s v="1"/>
    <s v="-"/>
    <n v="104827"/>
    <n v="105028"/>
    <n v="115735"/>
    <n v="116230"/>
    <s v=""/>
    <x v="3"/>
  </r>
  <r>
    <x v="9"/>
    <x v="43"/>
    <s v="ELA0"/>
    <x v="4"/>
    <x v="0"/>
    <x v="3"/>
    <s v="AAD_NONE"/>
    <s v="ELTL010300"/>
    <s v="1"/>
    <s v="-"/>
    <n v="49623922"/>
    <n v="49609069"/>
    <n v="49609069"/>
    <n v="49609069"/>
    <s v=""/>
    <x v="3"/>
  </r>
  <r>
    <x v="9"/>
    <x v="43"/>
    <s v="ELA0"/>
    <x v="4"/>
    <x v="0"/>
    <x v="3"/>
    <s v="AAD_NONE"/>
    <s v="ELTL010400"/>
    <s v="1"/>
    <s v="-"/>
    <n v="3471501"/>
    <n v="3466304"/>
    <n v="3466304"/>
    <n v="3466304"/>
    <s v=""/>
    <x v="3"/>
  </r>
  <r>
    <x v="9"/>
    <x v="43"/>
    <s v="ELA0"/>
    <x v="4"/>
    <x v="0"/>
    <x v="3"/>
    <s v="AAD_NONE"/>
    <s v="ELMV020100"/>
    <s v="1"/>
    <s v="-"/>
    <n v="565727"/>
    <n v="565425"/>
    <n v="565425"/>
    <n v="565425"/>
    <s v=""/>
    <x v="3"/>
  </r>
  <r>
    <x v="9"/>
    <x v="43"/>
    <s v="ELA0"/>
    <x v="4"/>
    <x v="0"/>
    <x v="13"/>
    <s v="AAD_NONE"/>
    <s v="ELTL010300"/>
    <s v="1"/>
    <s v="-"/>
    <n v="60325"/>
    <n v="60325"/>
    <n v="60325"/>
    <n v="60325"/>
    <s v=""/>
    <x v="13"/>
  </r>
  <r>
    <x v="9"/>
    <x v="43"/>
    <s v="ELA0"/>
    <x v="4"/>
    <x v="0"/>
    <x v="13"/>
    <s v="AAD_NONE"/>
    <s v="ELTL010400"/>
    <s v="1"/>
    <s v="-"/>
    <n v="4640"/>
    <n v="4640"/>
    <n v="4640"/>
    <n v="4640"/>
    <s v=""/>
    <x v="13"/>
  </r>
  <r>
    <x v="9"/>
    <x v="43"/>
    <s v="ELA0"/>
    <x v="4"/>
    <x v="0"/>
    <x v="13"/>
    <s v="AAD_NONE"/>
    <s v="ELMV020100"/>
    <s v="1"/>
    <s v="-"/>
    <n v="1326"/>
    <n v="1326"/>
    <n v="1326"/>
    <n v="1326"/>
    <s v=""/>
    <x v="13"/>
  </r>
  <r>
    <x v="9"/>
    <x v="43"/>
    <s v="ELA0"/>
    <x v="4"/>
    <x v="0"/>
    <x v="102"/>
    <s v="AAD_NONE"/>
    <s v="ELMV020100"/>
    <s v="1"/>
    <s v="-"/>
    <n v="4342143"/>
    <n v="4342143"/>
    <n v="4342143"/>
    <n v="4342143"/>
    <s v=""/>
    <x v="99"/>
  </r>
  <r>
    <x v="9"/>
    <x v="43"/>
    <s v="ELA0"/>
    <x v="4"/>
    <x v="3"/>
    <x v="3"/>
    <s v="AAD_NONE"/>
    <s v="ELTL010300"/>
    <s v="1"/>
    <s v="-"/>
    <n v="1362015"/>
    <n v="1406023"/>
    <n v="1448538"/>
    <n v="1489565"/>
    <s v=""/>
    <x v="3"/>
  </r>
  <r>
    <x v="9"/>
    <x v="43"/>
    <s v="ELA0"/>
    <x v="4"/>
    <x v="3"/>
    <x v="3"/>
    <s v="AAD_NONE"/>
    <s v="ELTL010400"/>
    <s v="1"/>
    <s v="-"/>
    <n v="182781"/>
    <n v="186002"/>
    <n v="196889"/>
    <n v="199639"/>
    <s v=""/>
    <x v="3"/>
  </r>
  <r>
    <x v="9"/>
    <x v="43"/>
    <s v="ELA0"/>
    <x v="4"/>
    <x v="3"/>
    <x v="3"/>
    <s v="AAD_NONE"/>
    <s v="ELMV020100"/>
    <s v="1"/>
    <s v="-"/>
    <n v="29934"/>
    <n v="30902"/>
    <n v="31836"/>
    <n v="32738"/>
    <s v=""/>
    <x v="3"/>
  </r>
  <r>
    <x v="9"/>
    <x v="43"/>
    <s v="ELA0"/>
    <x v="16"/>
    <x v="0"/>
    <x v="3"/>
    <s v="AAD_NONE"/>
    <s v="ELTL010400"/>
    <s v="1"/>
    <s v="-"/>
    <n v="4500"/>
    <n v="4500"/>
    <n v="4500"/>
    <n v="4500"/>
    <s v=""/>
    <x v="3"/>
  </r>
  <r>
    <x v="9"/>
    <x v="43"/>
    <s v="ELA0"/>
    <x v="5"/>
    <x v="2"/>
    <x v="3"/>
    <s v="AAD_NONE"/>
    <s v="ELTL010300"/>
    <s v="1"/>
    <s v="-"/>
    <n v="130777349"/>
    <n v="122452559"/>
    <n v="109724907"/>
    <n v="109724907"/>
    <s v=""/>
    <x v="3"/>
  </r>
  <r>
    <x v="9"/>
    <x v="43"/>
    <s v="ELA0"/>
    <x v="5"/>
    <x v="2"/>
    <x v="3"/>
    <s v="AAD_NONE"/>
    <s v="ELTL010400"/>
    <s v="1"/>
    <s v="-"/>
    <n v="10059796"/>
    <n v="9419428"/>
    <n v="8440377"/>
    <n v="8440377"/>
    <s v=""/>
    <x v="3"/>
  </r>
  <r>
    <x v="9"/>
    <x v="43"/>
    <s v="ELA0"/>
    <x v="5"/>
    <x v="2"/>
    <x v="3"/>
    <s v="AAD_NONE"/>
    <s v="ELMV020100"/>
    <s v="1"/>
    <s v="-"/>
    <n v="2874227"/>
    <n v="2691265"/>
    <n v="2411536"/>
    <n v="2411536"/>
    <s v=""/>
    <x v="3"/>
  </r>
  <r>
    <x v="9"/>
    <x v="43"/>
    <s v="ELA0"/>
    <x v="10"/>
    <x v="4"/>
    <x v="3"/>
    <s v="AAD_NONE"/>
    <s v="XX01000000"/>
    <s v="1"/>
    <s v="9LA0-MU14-NAPCORE"/>
    <n v="140718"/>
    <m/>
    <m/>
    <m/>
    <s v=""/>
    <x v="3"/>
  </r>
  <r>
    <x v="9"/>
    <x v="43"/>
    <s v="ELA0"/>
    <x v="10"/>
    <x v="4"/>
    <x v="3"/>
    <s v="AAD_NONE"/>
    <s v="XX01000000"/>
    <s v="1"/>
    <s v="9LA0-MU00-ESTMILMOB"/>
    <n v="3358700"/>
    <m/>
    <m/>
    <m/>
    <s v=""/>
    <x v="3"/>
  </r>
  <r>
    <x v="9"/>
    <x v="43"/>
    <s v="ELA0"/>
    <x v="10"/>
    <x v="4"/>
    <x v="3"/>
    <s v="AAD_NONE"/>
    <s v="XX01000000"/>
    <s v="1"/>
    <s v="9LA0-RR20-05133"/>
    <n v="9137344"/>
    <n v="634642"/>
    <m/>
    <m/>
    <s v=""/>
    <x v="3"/>
  </r>
  <r>
    <x v="9"/>
    <x v="43"/>
    <s v="ELA0"/>
    <x v="10"/>
    <x v="4"/>
    <x v="3"/>
    <s v="AAD_NONE"/>
    <s v="XX01000000"/>
    <s v="1"/>
    <s v="9LA0-MU21-MILMOB-CEF"/>
    <n v="1947500"/>
    <n v="13286250"/>
    <n v="24296250"/>
    <m/>
    <s v=""/>
    <x v="3"/>
  </r>
  <r>
    <x v="9"/>
    <x v="43"/>
    <s v="ELA0"/>
    <x v="10"/>
    <x v="4"/>
    <x v="3"/>
    <s v="AAD_NONE"/>
    <s v="XX01000000"/>
    <s v="1"/>
    <s v="9LA0-MU14-RB-CEF9"/>
    <n v="3289724"/>
    <m/>
    <m/>
    <m/>
    <s v=""/>
    <x v="3"/>
  </r>
  <r>
    <x v="9"/>
    <x v="43"/>
    <s v="ELA0"/>
    <x v="10"/>
    <x v="4"/>
    <x v="3"/>
    <s v="AAD_NONE"/>
    <s v="XX01000000"/>
    <s v="1"/>
    <s v="1LA0-RF21-02362TILM"/>
    <n v="470613"/>
    <m/>
    <m/>
    <m/>
    <s v=""/>
    <x v="3"/>
  </r>
  <r>
    <x v="9"/>
    <x v="43"/>
    <s v="ELA0"/>
    <x v="10"/>
    <x v="4"/>
    <x v="3"/>
    <s v="AAD_NONE"/>
    <s v="XX01000000"/>
    <s v="1"/>
    <s v="1LA0-CF21-03112SAUG"/>
    <n v="2810270"/>
    <m/>
    <m/>
    <m/>
    <s v=""/>
    <x v="3"/>
  </r>
  <r>
    <x v="9"/>
    <x v="43"/>
    <s v="ELA0"/>
    <x v="10"/>
    <x v="4"/>
    <x v="3"/>
    <s v="AAD_NONE"/>
    <s v="XX01000000"/>
    <s v="1"/>
    <s v="1LA0-CF21-03112LIBAT"/>
    <n v="25199100"/>
    <n v="42620700"/>
    <n v="17732700"/>
    <m/>
    <s v=""/>
    <x v="3"/>
  </r>
  <r>
    <x v="9"/>
    <x v="43"/>
    <s v="ELA0"/>
    <x v="8"/>
    <x v="1"/>
    <x v="3"/>
    <s v="AAD_NONE"/>
    <s v="XX01000000"/>
    <s v="1"/>
    <s v="-"/>
    <n v="11711981"/>
    <n v="11707911"/>
    <n v="11707911"/>
    <n v="11707911"/>
    <s v=""/>
    <x v="3"/>
  </r>
  <r>
    <x v="9"/>
    <x v="43"/>
    <s v="ELA0"/>
    <x v="8"/>
    <x v="1"/>
    <x v="13"/>
    <s v="AAD_NONE"/>
    <s v="XX01000000"/>
    <s v="1"/>
    <s v="-"/>
    <n v="14584"/>
    <n v="14584"/>
    <n v="14584"/>
    <n v="14584"/>
    <s v=""/>
    <x v="13"/>
  </r>
  <r>
    <x v="9"/>
    <x v="43"/>
    <s v="ELA0"/>
    <x v="8"/>
    <x v="1"/>
    <x v="102"/>
    <s v="AAD_NONE"/>
    <s v="XX01000000"/>
    <s v="1"/>
    <s v="-"/>
    <n v="955271"/>
    <n v="955271"/>
    <n v="955271"/>
    <n v="955271"/>
    <s v=""/>
    <x v="99"/>
  </r>
  <r>
    <x v="9"/>
    <x v="43"/>
    <s v="ELA0"/>
    <x v="8"/>
    <x v="3"/>
    <x v="3"/>
    <s v="AAD_NONE"/>
    <s v="XX01000000"/>
    <s v="1"/>
    <s v="-"/>
    <n v="148082"/>
    <n v="149669"/>
    <n v="152609"/>
    <n v="153418"/>
    <s v=""/>
    <x v="3"/>
  </r>
  <r>
    <x v="9"/>
    <x v="43"/>
    <s v="ELA0"/>
    <x v="11"/>
    <x v="1"/>
    <x v="3"/>
    <s v="AAD_NONE"/>
    <s v="XX01000000"/>
    <s v="1"/>
    <s v="-"/>
    <n v="490000"/>
    <n v="490000"/>
    <n v="490000"/>
    <n v="490000"/>
    <s v=""/>
    <x v="3"/>
  </r>
  <r>
    <x v="9"/>
    <x v="43"/>
    <s v="ELA0"/>
    <x v="12"/>
    <x v="3"/>
    <x v="3"/>
    <s v="AAD_NONE"/>
    <s v="XX01000000"/>
    <s v="1"/>
    <s v="-"/>
    <n v="2026000"/>
    <n v="2085000"/>
    <n v="2162000"/>
    <n v="2217000"/>
    <s v=""/>
    <x v="3"/>
  </r>
  <r>
    <x v="9"/>
    <x v="43"/>
    <s v="ELA0"/>
    <x v="18"/>
    <x v="1"/>
    <x v="3"/>
    <s v="AAD_NONE"/>
    <s v="XX01000000"/>
    <s v="1"/>
    <s v="-"/>
    <n v="13982180"/>
    <n v="13982180"/>
    <n v="13982180"/>
    <n v="13982180"/>
    <s v=""/>
    <x v="3"/>
  </r>
  <r>
    <x v="9"/>
    <x v="43"/>
    <s v="ELA0"/>
    <x v="25"/>
    <x v="1"/>
    <x v="3"/>
    <s v="AAD_NONE"/>
    <s v="XX01000000"/>
    <s v="1"/>
    <s v="-"/>
    <n v="5000"/>
    <n v="5000"/>
    <n v="5000"/>
    <n v="5000"/>
    <s v=""/>
    <x v="3"/>
  </r>
  <r>
    <x v="9"/>
    <x v="43"/>
    <s v="ELA0"/>
    <x v="31"/>
    <x v="1"/>
    <x v="3"/>
    <s v="AAD_NONE"/>
    <s v="XX01000000"/>
    <s v="1"/>
    <s v="-"/>
    <n v="31000000"/>
    <n v="31000000"/>
    <n v="31000000"/>
    <n v="31000000"/>
    <s v=""/>
    <x v="3"/>
  </r>
  <r>
    <x v="9"/>
    <x v="43"/>
    <s v="ELA0"/>
    <x v="32"/>
    <x v="1"/>
    <x v="3"/>
    <s v="AAD_NONE"/>
    <s v="XX01000000"/>
    <s v="1"/>
    <s v="-"/>
    <n v="15000"/>
    <n v="15000"/>
    <n v="15000"/>
    <n v="15000"/>
    <s v=""/>
    <x v="3"/>
  </r>
  <r>
    <x v="9"/>
    <x v="43"/>
    <s v="ELA0"/>
    <x v="33"/>
    <x v="1"/>
    <x v="3"/>
    <s v="AAD_NONE"/>
    <s v="XX01000000"/>
    <s v="1"/>
    <s v="-"/>
    <n v="28000000"/>
    <n v="28300000"/>
    <n v="28600000"/>
    <n v="29000000"/>
    <s v=""/>
    <x v="3"/>
  </r>
  <r>
    <x v="9"/>
    <x v="43"/>
    <s v="ELA0"/>
    <x v="21"/>
    <x v="1"/>
    <x v="3"/>
    <s v="AAD_NONE"/>
    <s v="XX01000000"/>
    <s v="1"/>
    <s v="-"/>
    <n v="410000"/>
    <n v="410000"/>
    <n v="410000"/>
    <n v="410000"/>
    <s v=""/>
    <x v="3"/>
  </r>
  <r>
    <x v="9"/>
    <x v="43"/>
    <s v="ELA0"/>
    <x v="21"/>
    <x v="10"/>
    <x v="3"/>
    <s v="AAD_NONE"/>
    <s v="XX01000000"/>
    <s v="1"/>
    <s v="-"/>
    <n v="250000"/>
    <n v="250000"/>
    <n v="250000"/>
    <n v="250000"/>
    <s v=""/>
    <x v="3"/>
  </r>
  <r>
    <x v="9"/>
    <x v="43"/>
    <s v="ELA0"/>
    <x v="19"/>
    <x v="1"/>
    <x v="3"/>
    <s v="AAD_NONE"/>
    <s v="XX01000000"/>
    <s v="1"/>
    <s v="-"/>
    <n v="6000"/>
    <n v="6000"/>
    <n v="6000"/>
    <n v="6000"/>
    <s v=""/>
    <x v="3"/>
  </r>
  <r>
    <x v="9"/>
    <x v="44"/>
    <s v="ELB0"/>
    <x v="0"/>
    <x v="0"/>
    <x v="18"/>
    <s v="AAD_NONE"/>
    <s v="KLEM000000"/>
    <s v="1"/>
    <s v="-"/>
    <n v="25000"/>
    <n v="25000"/>
    <n v="25000"/>
    <n v="25000"/>
    <s v=""/>
    <x v="18"/>
  </r>
  <r>
    <x v="9"/>
    <x v="44"/>
    <s v="ELB0"/>
    <x v="0"/>
    <x v="0"/>
    <x v="103"/>
    <s v="AAD_NONE"/>
    <s v="KLEM000000"/>
    <s v="1"/>
    <s v="-"/>
    <n v="375000"/>
    <n v="375000"/>
    <n v="375000"/>
    <n v="375000"/>
    <s v=""/>
    <x v="100"/>
  </r>
  <r>
    <x v="9"/>
    <x v="44"/>
    <s v="ELB0"/>
    <x v="0"/>
    <x v="3"/>
    <x v="18"/>
    <s v="AAD_NONE"/>
    <s v="KLEM000000"/>
    <s v="1"/>
    <s v="-"/>
    <n v="104167"/>
    <n v="104167"/>
    <n v="104167"/>
    <n v="104167"/>
    <s v=""/>
    <x v="18"/>
  </r>
  <r>
    <x v="9"/>
    <x v="44"/>
    <s v="ELB0"/>
    <x v="1"/>
    <x v="1"/>
    <x v="18"/>
    <s v="AAD_NONE"/>
    <s v="XX01000000"/>
    <s v="1"/>
    <s v="-"/>
    <n v="5500"/>
    <n v="5500"/>
    <n v="5500"/>
    <n v="5500"/>
    <s v=""/>
    <x v="18"/>
  </r>
  <r>
    <x v="9"/>
    <x v="44"/>
    <s v="ELB0"/>
    <x v="1"/>
    <x v="1"/>
    <x v="103"/>
    <s v="AAD_NONE"/>
    <s v="XX01000000"/>
    <s v="1"/>
    <s v="-"/>
    <n v="82500"/>
    <n v="82500"/>
    <n v="82500"/>
    <n v="82500"/>
    <s v=""/>
    <x v="100"/>
  </r>
  <r>
    <x v="9"/>
    <x v="44"/>
    <s v="ELB0"/>
    <x v="1"/>
    <x v="3"/>
    <x v="18"/>
    <s v="AAD_NONE"/>
    <s v="XX01000000"/>
    <s v="1"/>
    <s v="-"/>
    <n v="22917"/>
    <n v="22917"/>
    <n v="22917"/>
    <n v="22917"/>
    <s v=""/>
    <x v="18"/>
  </r>
  <r>
    <x v="9"/>
    <x v="44"/>
    <s v="ELB0"/>
    <x v="3"/>
    <x v="0"/>
    <x v="3"/>
    <s v="AAD_NONE"/>
    <s v="KLEM030100"/>
    <s v="1"/>
    <s v="-"/>
    <n v="1721926"/>
    <n v="1721926"/>
    <n v="1721926"/>
    <n v="1721926"/>
    <s v=""/>
    <x v="3"/>
  </r>
  <r>
    <x v="9"/>
    <x v="44"/>
    <s v="ELB0"/>
    <x v="3"/>
    <x v="4"/>
    <x v="3"/>
    <s v="AAD_NONE"/>
    <s v="KLEM030100"/>
    <s v="1"/>
    <s v="9LB0-MU00-ADAPTEST"/>
    <n v="43002"/>
    <n v="43002"/>
    <n v="33531"/>
    <n v="33531"/>
    <s v=""/>
    <x v="3"/>
  </r>
  <r>
    <x v="9"/>
    <x v="44"/>
    <s v="ELB0"/>
    <x v="3"/>
    <x v="4"/>
    <x v="3"/>
    <s v="AAD_NONE"/>
    <s v="KLEM030100"/>
    <s v="1"/>
    <s v="9LB0-MU00-LIFE IP"/>
    <n v="2286"/>
    <n v="2286"/>
    <n v="2286"/>
    <n v="2286"/>
    <s v=""/>
    <x v="3"/>
  </r>
  <r>
    <x v="9"/>
    <x v="44"/>
    <s v="ELB0"/>
    <x v="3"/>
    <x v="4"/>
    <x v="3"/>
    <s v="AAD_NONE"/>
    <s v="KLEM030100"/>
    <s v="1"/>
    <s v="9LB0-MU21-GSEU"/>
    <n v="4041"/>
    <n v="4041"/>
    <n v="4041"/>
    <n v="4041"/>
    <s v=""/>
    <x v="3"/>
  </r>
  <r>
    <x v="9"/>
    <x v="44"/>
    <s v="ELB0"/>
    <x v="3"/>
    <x v="4"/>
    <x v="3"/>
    <s v="AAD_NONE"/>
    <s v="KLEM030100"/>
    <s v="1"/>
    <s v="9LB0-MU00-EGT-TWINN"/>
    <n v="68000"/>
    <m/>
    <m/>
    <m/>
    <s v=""/>
    <x v="3"/>
  </r>
  <r>
    <x v="9"/>
    <x v="44"/>
    <s v="ELB0"/>
    <x v="3"/>
    <x v="7"/>
    <x v="3"/>
    <s v="AAD_NONE"/>
    <s v="KLEM030100"/>
    <s v="1"/>
    <s v="9LB0-MU00-LIFE IP"/>
    <n v="1524"/>
    <n v="1524"/>
    <n v="1524"/>
    <n v="1524"/>
    <s v=""/>
    <x v="3"/>
  </r>
  <r>
    <x v="9"/>
    <x v="44"/>
    <s v="ELB0"/>
    <x v="4"/>
    <x v="0"/>
    <x v="3"/>
    <s v="AAD_NONE"/>
    <s v="KLEM030100"/>
    <s v="1"/>
    <s v="-"/>
    <n v="644034"/>
    <n v="644034"/>
    <n v="644034"/>
    <n v="644034"/>
    <s v=""/>
    <x v="3"/>
  </r>
  <r>
    <x v="9"/>
    <x v="44"/>
    <s v="ELB0"/>
    <x v="4"/>
    <x v="0"/>
    <x v="13"/>
    <s v="AAD_NONE"/>
    <s v="KLEM030100"/>
    <s v="1"/>
    <s v="-"/>
    <n v="182814"/>
    <n v="182814"/>
    <n v="182814"/>
    <n v="182814"/>
    <s v=""/>
    <x v="13"/>
  </r>
  <r>
    <x v="9"/>
    <x v="44"/>
    <s v="ELB0"/>
    <x v="4"/>
    <x v="4"/>
    <x v="3"/>
    <s v="AAD_NONE"/>
    <s v="KLEM030100"/>
    <s v="1"/>
    <s v="9LB0-MU00-ADAPTEST"/>
    <n v="3854"/>
    <n v="3854"/>
    <n v="2002"/>
    <n v="2002"/>
    <s v=""/>
    <x v="3"/>
  </r>
  <r>
    <x v="9"/>
    <x v="44"/>
    <s v="ELB0"/>
    <x v="4"/>
    <x v="4"/>
    <x v="3"/>
    <s v="AAD_NONE"/>
    <s v="KLEM030100"/>
    <s v="1"/>
    <s v="9LB0-MU00-LIFE IP"/>
    <n v="984"/>
    <n v="984"/>
    <n v="984"/>
    <n v="984"/>
    <s v=""/>
    <x v="3"/>
  </r>
  <r>
    <x v="9"/>
    <x v="44"/>
    <s v="ELB0"/>
    <x v="4"/>
    <x v="4"/>
    <x v="3"/>
    <s v="AAD_NONE"/>
    <s v="KLEM030100"/>
    <s v="1"/>
    <s v="9LB0-MU21-GSEU"/>
    <n v="984"/>
    <n v="984"/>
    <n v="984"/>
    <n v="984"/>
    <s v=""/>
    <x v="3"/>
  </r>
  <r>
    <x v="9"/>
    <x v="44"/>
    <s v="ELB0"/>
    <x v="4"/>
    <x v="4"/>
    <x v="3"/>
    <s v="AAD_NONE"/>
    <s v="KLEM030100"/>
    <s v="1"/>
    <s v="9LB0-MU00-EGT-TWINN"/>
    <n v="112295"/>
    <m/>
    <m/>
    <m/>
    <s v=""/>
    <x v="3"/>
  </r>
  <r>
    <x v="9"/>
    <x v="44"/>
    <s v="ELB0"/>
    <x v="4"/>
    <x v="7"/>
    <x v="3"/>
    <s v="AAD_NONE"/>
    <s v="KLEM030100"/>
    <s v="1"/>
    <s v="9LB0-MU00-LIFE IP"/>
    <n v="624"/>
    <n v="624"/>
    <n v="624"/>
    <n v="624"/>
    <s v=""/>
    <x v="3"/>
  </r>
  <r>
    <x v="9"/>
    <x v="44"/>
    <s v="ELB0"/>
    <x v="4"/>
    <x v="3"/>
    <x v="3"/>
    <s v="AAD_NONE"/>
    <s v="KLEM030100"/>
    <s v="1"/>
    <s v="-"/>
    <n v="67167"/>
    <n v="67167"/>
    <n v="67167"/>
    <n v="67167"/>
    <s v=""/>
    <x v="3"/>
  </r>
  <r>
    <x v="9"/>
    <x v="44"/>
    <s v="ELB0"/>
    <x v="17"/>
    <x v="0"/>
    <x v="3"/>
    <s v="AAD_NONE"/>
    <s v="KLEM030100"/>
    <s v="1"/>
    <s v="-"/>
    <n v="2000"/>
    <n v="2000"/>
    <n v="2000"/>
    <n v="2000"/>
    <s v=""/>
    <x v="3"/>
  </r>
  <r>
    <x v="9"/>
    <x v="44"/>
    <s v="ELB0"/>
    <x v="5"/>
    <x v="2"/>
    <x v="3"/>
    <s v="AAD_NONE"/>
    <s v="KLEM030100"/>
    <s v="1"/>
    <s v="-"/>
    <n v="57455"/>
    <n v="57455"/>
    <n v="57455"/>
    <n v="57455"/>
    <s v=""/>
    <x v="3"/>
  </r>
  <r>
    <x v="9"/>
    <x v="44"/>
    <s v="ELB0"/>
    <x v="20"/>
    <x v="7"/>
    <x v="3"/>
    <s v="AAD_NONE"/>
    <s v="XX01000000"/>
    <s v="1"/>
    <s v="9LB0-MU00-LIFE IP"/>
    <n v="2324"/>
    <n v="2324"/>
    <n v="2324"/>
    <n v="2324"/>
    <s v=""/>
    <x v="3"/>
  </r>
  <r>
    <x v="9"/>
    <x v="44"/>
    <s v="ELB0"/>
    <x v="10"/>
    <x v="4"/>
    <x v="3"/>
    <s v="AAD_NONE"/>
    <s v="XX01000000"/>
    <s v="1"/>
    <s v="9LB0-MU00-LIFE IP"/>
    <n v="3486"/>
    <n v="3486"/>
    <n v="3486"/>
    <n v="3486"/>
    <s v=""/>
    <x v="3"/>
  </r>
  <r>
    <x v="9"/>
    <x v="44"/>
    <s v="ELB0"/>
    <x v="10"/>
    <x v="4"/>
    <x v="3"/>
    <s v="AAD_NONE"/>
    <s v="XX01000000"/>
    <s v="1"/>
    <s v="9LB0-MU21-GSEU"/>
    <n v="5241"/>
    <n v="5241"/>
    <n v="5241"/>
    <n v="5241"/>
    <s v=""/>
    <x v="3"/>
  </r>
  <r>
    <x v="9"/>
    <x v="44"/>
    <s v="ELB0"/>
    <x v="10"/>
    <x v="4"/>
    <x v="3"/>
    <s v="AAD_NONE"/>
    <s v="XX01000000"/>
    <s v="1"/>
    <s v="9LB0-MU00-EGT-TWINN"/>
    <n v="183000"/>
    <m/>
    <m/>
    <m/>
    <s v=""/>
    <x v="3"/>
  </r>
  <r>
    <x v="9"/>
    <x v="44"/>
    <s v="ELB0"/>
    <x v="10"/>
    <x v="4"/>
    <x v="70"/>
    <s v="AAD_NONE"/>
    <s v="XX01000000"/>
    <s v="1"/>
    <s v="9LB0-MU00-ADAPTEST"/>
    <n v="47626"/>
    <n v="47626"/>
    <n v="35933"/>
    <n v="35933"/>
    <s v=""/>
    <x v="67"/>
  </r>
  <r>
    <x v="9"/>
    <x v="44"/>
    <s v="ELB0"/>
    <x v="8"/>
    <x v="1"/>
    <x v="3"/>
    <s v="AAD_NONE"/>
    <s v="XX01000000"/>
    <s v="1"/>
    <s v="-"/>
    <n v="141688"/>
    <n v="141688"/>
    <n v="141688"/>
    <n v="141688"/>
    <s v=""/>
    <x v="3"/>
  </r>
  <r>
    <x v="9"/>
    <x v="44"/>
    <s v="ELB0"/>
    <x v="8"/>
    <x v="1"/>
    <x v="3"/>
    <s v="AAD_NONE"/>
    <s v="XX01000000"/>
    <s v="1"/>
    <s v="9LB0-MU00-ADAPTEST"/>
    <n v="486"/>
    <n v="486"/>
    <n v="252"/>
    <n v="252"/>
    <s v=""/>
    <x v="3"/>
  </r>
  <r>
    <x v="9"/>
    <x v="44"/>
    <s v="ELB0"/>
    <x v="8"/>
    <x v="1"/>
    <x v="13"/>
    <s v="AAD_NONE"/>
    <s v="XX01000000"/>
    <s v="1"/>
    <s v="-"/>
    <n v="40219"/>
    <n v="40219"/>
    <n v="40219"/>
    <n v="40219"/>
    <s v=""/>
    <x v="13"/>
  </r>
  <r>
    <x v="9"/>
    <x v="44"/>
    <s v="ELB0"/>
    <x v="8"/>
    <x v="4"/>
    <x v="3"/>
    <s v="AAD_NONE"/>
    <s v="XX01000000"/>
    <s v="1"/>
    <s v="9LB0-MU00-ADAPTEST"/>
    <n v="771"/>
    <n v="771"/>
    <n v="400"/>
    <n v="400"/>
    <s v=""/>
    <x v="3"/>
  </r>
  <r>
    <x v="9"/>
    <x v="44"/>
    <s v="ELB0"/>
    <x v="8"/>
    <x v="4"/>
    <x v="3"/>
    <s v="AAD_NONE"/>
    <s v="XX01000000"/>
    <s v="1"/>
    <s v="9LB0-MU00-LIFE IP"/>
    <n v="216"/>
    <n v="216"/>
    <n v="216"/>
    <n v="216"/>
    <s v=""/>
    <x v="3"/>
  </r>
  <r>
    <x v="9"/>
    <x v="44"/>
    <s v="ELB0"/>
    <x v="8"/>
    <x v="4"/>
    <x v="3"/>
    <s v="AAD_NONE"/>
    <s v="XX01000000"/>
    <s v="1"/>
    <s v="9LB0-MU21-GSEU"/>
    <n v="216"/>
    <n v="216"/>
    <n v="216"/>
    <n v="216"/>
    <s v=""/>
    <x v="3"/>
  </r>
  <r>
    <x v="9"/>
    <x v="44"/>
    <s v="ELB0"/>
    <x v="8"/>
    <x v="4"/>
    <x v="3"/>
    <s v="AAD_NONE"/>
    <s v="XX01000000"/>
    <s v="1"/>
    <s v="9LB0-MU00-EGT-TWINN"/>
    <n v="2705"/>
    <m/>
    <m/>
    <m/>
    <s v=""/>
    <x v="3"/>
  </r>
  <r>
    <x v="9"/>
    <x v="44"/>
    <s v="ELB0"/>
    <x v="8"/>
    <x v="7"/>
    <x v="3"/>
    <s v="AAD_NONE"/>
    <s v="XX01000000"/>
    <s v="1"/>
    <s v="9LB0-MU00-LIFE IP"/>
    <n v="176"/>
    <n v="176"/>
    <n v="176"/>
    <n v="176"/>
    <s v=""/>
    <x v="3"/>
  </r>
  <r>
    <x v="9"/>
    <x v="44"/>
    <s v="ELB0"/>
    <x v="8"/>
    <x v="3"/>
    <x v="3"/>
    <s v="AAD_NONE"/>
    <s v="XX01000000"/>
    <s v="1"/>
    <s v="-"/>
    <n v="14777"/>
    <n v="14777"/>
    <n v="14777"/>
    <n v="14777"/>
    <s v=""/>
    <x v="3"/>
  </r>
  <r>
    <x v="9"/>
    <x v="44"/>
    <s v="ELB0"/>
    <x v="12"/>
    <x v="3"/>
    <x v="3"/>
    <s v="AAD_NONE"/>
    <s v="XX01000000"/>
    <s v="1"/>
    <s v="-"/>
    <n v="209027"/>
    <n v="209027"/>
    <n v="209027"/>
    <n v="209027"/>
    <s v=""/>
    <x v="3"/>
  </r>
  <r>
    <x v="9"/>
    <x v="45"/>
    <s v="ELC0"/>
    <x v="0"/>
    <x v="0"/>
    <x v="28"/>
    <s v="AAD_NONE"/>
    <s v="ELMV000000"/>
    <s v="1"/>
    <s v="-"/>
    <n v="4810998"/>
    <n v="1110998"/>
    <n v="1110998"/>
    <n v="1110998"/>
    <s v=""/>
    <x v="27"/>
  </r>
  <r>
    <x v="9"/>
    <x v="45"/>
    <s v="ELC0"/>
    <x v="0"/>
    <x v="0"/>
    <x v="104"/>
    <s v="AAD_NONE"/>
    <s v="ELMV000000"/>
    <s v="1"/>
    <s v="-"/>
    <n v="1008333"/>
    <m/>
    <m/>
    <m/>
    <s v=""/>
    <x v="101"/>
  </r>
  <r>
    <x v="9"/>
    <x v="45"/>
    <s v="ELC0"/>
    <x v="0"/>
    <x v="0"/>
    <x v="105"/>
    <s v="AAD_NONE"/>
    <s v="ELMV000000"/>
    <s v="1"/>
    <s v="-"/>
    <n v="166667"/>
    <n v="166667"/>
    <n v="166667"/>
    <n v="166667"/>
    <s v=""/>
    <x v="102"/>
  </r>
  <r>
    <x v="9"/>
    <x v="45"/>
    <s v="ELC0"/>
    <x v="0"/>
    <x v="4"/>
    <x v="28"/>
    <s v="AAD_NONE"/>
    <s v="ELMV020100"/>
    <s v="1"/>
    <s v="9LC0-MF00-08122LAEV"/>
    <n v="7377333"/>
    <n v="8053333"/>
    <m/>
    <m/>
    <s v=""/>
    <x v="27"/>
  </r>
  <r>
    <x v="9"/>
    <x v="45"/>
    <s v="ELC0"/>
    <x v="0"/>
    <x v="4"/>
    <x v="106"/>
    <s v="AAD_NONE"/>
    <s v="ELMV020100"/>
    <s v="1"/>
    <s v="9LC0-RR20-05123-MFL"/>
    <n v="7699300"/>
    <n v="4221200"/>
    <m/>
    <m/>
    <s v=""/>
    <x v="103"/>
  </r>
  <r>
    <x v="9"/>
    <x v="45"/>
    <s v="ELC0"/>
    <x v="1"/>
    <x v="1"/>
    <x v="3"/>
    <s v="AAD_NONE"/>
    <s v="XX01000000"/>
    <s v="1"/>
    <s v="-"/>
    <n v="3010766"/>
    <n v="1209751"/>
    <n v="281087"/>
    <n v="281087"/>
    <s v=""/>
    <x v="3"/>
  </r>
  <r>
    <x v="9"/>
    <x v="45"/>
    <s v="ELC0"/>
    <x v="1"/>
    <x v="4"/>
    <x v="28"/>
    <s v="AAD_NONE"/>
    <s v="ELMV020100"/>
    <s v="1"/>
    <s v="9LC0-MF00-08122LAEV"/>
    <n v="1475467"/>
    <n v="1610667"/>
    <m/>
    <m/>
    <s v=""/>
    <x v="27"/>
  </r>
  <r>
    <x v="9"/>
    <x v="45"/>
    <s v="ELC0"/>
    <x v="3"/>
    <x v="0"/>
    <x v="3"/>
    <s v="AAD_NONE"/>
    <s v="ELMV020100"/>
    <s v="1"/>
    <s v="-"/>
    <n v="2715794"/>
    <n v="2715794"/>
    <n v="2715794"/>
    <n v="2715794"/>
    <s v=""/>
    <x v="3"/>
  </r>
  <r>
    <x v="9"/>
    <x v="45"/>
    <s v="ELC0"/>
    <x v="3"/>
    <x v="0"/>
    <x v="102"/>
    <s v="AAD_NONE"/>
    <s v="ELMV020100"/>
    <s v="1"/>
    <s v="-"/>
    <n v="1239400"/>
    <n v="1239400"/>
    <n v="1239400"/>
    <n v="1239400"/>
    <s v=""/>
    <x v="99"/>
  </r>
  <r>
    <x v="9"/>
    <x v="45"/>
    <s v="ELC0"/>
    <x v="3"/>
    <x v="4"/>
    <x v="3"/>
    <s v="AAD_NONE"/>
    <s v="ELMV020100"/>
    <s v="1"/>
    <s v="9LC0-MF00-08122LAEV"/>
    <n v="162400"/>
    <n v="232000"/>
    <m/>
    <m/>
    <s v=""/>
    <x v="3"/>
  </r>
  <r>
    <x v="9"/>
    <x v="45"/>
    <s v="ELC0"/>
    <x v="3"/>
    <x v="4"/>
    <x v="3"/>
    <s v="AAD_NONE"/>
    <s v="ELMV020100"/>
    <s v="1"/>
    <s v="9LC0-RR20-05123-MFL"/>
    <n v="80340"/>
    <n v="35200"/>
    <m/>
    <m/>
    <s v=""/>
    <x v="3"/>
  </r>
  <r>
    <x v="9"/>
    <x v="45"/>
    <s v="ELC0"/>
    <x v="4"/>
    <x v="0"/>
    <x v="3"/>
    <s v="AAD_NONE"/>
    <s v="ELMV020100"/>
    <s v="1"/>
    <s v="-"/>
    <n v="2742739"/>
    <n v="2742739"/>
    <n v="2742739"/>
    <n v="2742739"/>
    <s v=""/>
    <x v="3"/>
  </r>
  <r>
    <x v="9"/>
    <x v="45"/>
    <s v="ELC0"/>
    <x v="4"/>
    <x v="0"/>
    <x v="102"/>
    <s v="AAD_NONE"/>
    <s v="ELMV020100"/>
    <s v="1"/>
    <s v="-"/>
    <n v="347800"/>
    <n v="347800"/>
    <n v="347800"/>
    <n v="347800"/>
    <s v=""/>
    <x v="99"/>
  </r>
  <r>
    <x v="9"/>
    <x v="45"/>
    <s v="ELC0"/>
    <x v="4"/>
    <x v="4"/>
    <x v="3"/>
    <s v="AAD_NONE"/>
    <s v="ELMV020100"/>
    <s v="1"/>
    <s v="9LC0-MF00-08122LAEV"/>
    <n v="37333"/>
    <n v="53333"/>
    <m/>
    <m/>
    <s v=""/>
    <x v="3"/>
  </r>
  <r>
    <x v="9"/>
    <x v="45"/>
    <s v="ELC0"/>
    <x v="4"/>
    <x v="4"/>
    <x v="3"/>
    <s v="AAD_NONE"/>
    <s v="ELMV020100"/>
    <s v="1"/>
    <s v="9LC0-RR20-05123-MFL"/>
    <n v="107800"/>
    <n v="109400"/>
    <m/>
    <m/>
    <s v=""/>
    <x v="3"/>
  </r>
  <r>
    <x v="9"/>
    <x v="45"/>
    <s v="ELC0"/>
    <x v="16"/>
    <x v="0"/>
    <x v="3"/>
    <s v="AAD_NONE"/>
    <s v="ELMV020100"/>
    <s v="1"/>
    <s v="-"/>
    <n v="75000"/>
    <n v="75000"/>
    <n v="75000"/>
    <n v="75000"/>
    <s v=""/>
    <x v="3"/>
  </r>
  <r>
    <x v="9"/>
    <x v="45"/>
    <s v="ELC0"/>
    <x v="5"/>
    <x v="2"/>
    <x v="3"/>
    <s v="AAD_NONE"/>
    <s v="ELMV020100"/>
    <s v="1"/>
    <s v="-"/>
    <n v="1109472"/>
    <n v="1733612"/>
    <n v="3080804"/>
    <n v="3153021"/>
    <s v=""/>
    <x v="3"/>
  </r>
  <r>
    <x v="9"/>
    <x v="45"/>
    <s v="ELC0"/>
    <x v="10"/>
    <x v="4"/>
    <x v="3"/>
    <s v="AAD_NONE"/>
    <s v="ELMV020100"/>
    <s v="1"/>
    <s v="9LC0-MF00-08122LAEV"/>
    <n v="9060000"/>
    <n v="9960000"/>
    <m/>
    <m/>
    <s v=""/>
    <x v="3"/>
  </r>
  <r>
    <x v="9"/>
    <x v="45"/>
    <s v="ELC0"/>
    <x v="10"/>
    <x v="4"/>
    <x v="3"/>
    <s v="AAD_NONE"/>
    <s v="ELMV020100"/>
    <s v="1"/>
    <s v="9LC0-RR20-05123-MFL"/>
    <n v="7887440"/>
    <n v="4365800"/>
    <m/>
    <m/>
    <s v=""/>
    <x v="3"/>
  </r>
  <r>
    <x v="9"/>
    <x v="45"/>
    <s v="ELC0"/>
    <x v="8"/>
    <x v="1"/>
    <x v="3"/>
    <s v="AAD_NONE"/>
    <s v="XX01000000"/>
    <s v="1"/>
    <s v="-"/>
    <n v="703635"/>
    <n v="703987"/>
    <n v="679919"/>
    <n v="679919"/>
    <s v=""/>
    <x v="3"/>
  </r>
  <r>
    <x v="9"/>
    <x v="45"/>
    <s v="ELC0"/>
    <x v="8"/>
    <x v="4"/>
    <x v="3"/>
    <s v="AAD_NONE"/>
    <s v="ELMV020100"/>
    <s v="1"/>
    <s v="9LC0-MF00-08122LAEV"/>
    <n v="7467"/>
    <n v="10667"/>
    <m/>
    <m/>
    <s v=""/>
    <x v="3"/>
  </r>
  <r>
    <x v="9"/>
    <x v="45"/>
    <s v="ELC0"/>
    <x v="18"/>
    <x v="1"/>
    <x v="3"/>
    <s v="AAD_NONE"/>
    <s v="XX01000000"/>
    <s v="1"/>
    <s v="-"/>
    <n v="15530000"/>
    <n v="15530000"/>
    <n v="15530000"/>
    <n v="15530000"/>
    <s v=""/>
    <x v="3"/>
  </r>
  <r>
    <x v="10"/>
    <x v="46"/>
    <s v="EM10"/>
    <x v="0"/>
    <x v="0"/>
    <x v="0"/>
    <s v="AAD_NONE"/>
    <s v="KS01030400"/>
    <s v="1"/>
    <s v="-"/>
    <n v="60000"/>
    <n v="60000"/>
    <n v="60000"/>
    <n v="60000"/>
    <s v=""/>
    <x v="0"/>
  </r>
  <r>
    <x v="10"/>
    <x v="46"/>
    <s v="EM10"/>
    <x v="0"/>
    <x v="4"/>
    <x v="18"/>
    <s v="AAD_NONE"/>
    <s v="SY06020100"/>
    <s v="1"/>
    <s v="9M10-RR20-03123RR"/>
    <n v="425735"/>
    <m/>
    <m/>
    <m/>
    <s v=""/>
    <x v="18"/>
  </r>
  <r>
    <x v="10"/>
    <x v="46"/>
    <s v="EM10"/>
    <x v="0"/>
    <x v="4"/>
    <x v="18"/>
    <s v="AAD_NONE"/>
    <s v="KS01030100"/>
    <s v="1"/>
    <s v="1M10-RF21-01212DIGIP"/>
    <n v="100000"/>
    <m/>
    <m/>
    <m/>
    <s v=""/>
    <x v="18"/>
  </r>
  <r>
    <x v="10"/>
    <x v="46"/>
    <s v="EM10"/>
    <x v="1"/>
    <x v="1"/>
    <x v="3"/>
    <s v="AAD_NONE"/>
    <s v="XX01000000"/>
    <s v="1"/>
    <s v="-"/>
    <n v="13200"/>
    <n v="13200"/>
    <n v="13200"/>
    <n v="13200"/>
    <s v=""/>
    <x v="3"/>
  </r>
  <r>
    <x v="10"/>
    <x v="46"/>
    <s v="EM10"/>
    <x v="1"/>
    <x v="1"/>
    <x v="24"/>
    <s v="AAD_NONE"/>
    <s v="XX01000000"/>
    <s v="1"/>
    <s v="9M10-RR20-03123RR"/>
    <n v="93662"/>
    <m/>
    <m/>
    <m/>
    <s v=""/>
    <x v="23"/>
  </r>
  <r>
    <x v="10"/>
    <x v="46"/>
    <s v="EM10"/>
    <x v="1"/>
    <x v="4"/>
    <x v="3"/>
    <s v="AAD_NONE"/>
    <s v="XX01000000"/>
    <s v="1"/>
    <s v="1M10-RF21-01212DIGIP"/>
    <n v="22000"/>
    <m/>
    <m/>
    <m/>
    <s v=""/>
    <x v="3"/>
  </r>
  <r>
    <x v="10"/>
    <x v="46"/>
    <s v="EM10"/>
    <x v="2"/>
    <x v="1"/>
    <x v="107"/>
    <s v="AAD_NONE"/>
    <s v="KS01010200"/>
    <s v="1"/>
    <s v="-"/>
    <n v="7104"/>
    <n v="7104"/>
    <n v="7104"/>
    <n v="7104"/>
    <s v=""/>
    <x v="104"/>
  </r>
  <r>
    <x v="10"/>
    <x v="46"/>
    <s v="EM10"/>
    <x v="2"/>
    <x v="1"/>
    <x v="107"/>
    <s v="AAD_NONE"/>
    <s v="KS01010300"/>
    <s v="1"/>
    <s v="-"/>
    <n v="22259"/>
    <n v="22259"/>
    <n v="22259"/>
    <n v="22259"/>
    <s v=""/>
    <x v="104"/>
  </r>
  <r>
    <x v="10"/>
    <x v="46"/>
    <s v="EM10"/>
    <x v="2"/>
    <x v="1"/>
    <x v="107"/>
    <s v="AAD_NONE"/>
    <s v="KS01010400"/>
    <s v="1"/>
    <s v="-"/>
    <n v="8170"/>
    <n v="8170"/>
    <n v="8170"/>
    <n v="8170"/>
    <s v=""/>
    <x v="104"/>
  </r>
  <r>
    <x v="10"/>
    <x v="46"/>
    <s v="EM10"/>
    <x v="2"/>
    <x v="1"/>
    <x v="107"/>
    <s v="AAD_NONE"/>
    <s v="KS01010500"/>
    <s v="1"/>
    <s v="-"/>
    <n v="42151"/>
    <n v="42151"/>
    <n v="42151"/>
    <n v="42151"/>
    <s v=""/>
    <x v="104"/>
  </r>
  <r>
    <x v="10"/>
    <x v="46"/>
    <s v="EM10"/>
    <x v="2"/>
    <x v="1"/>
    <x v="107"/>
    <s v="AAD_NONE"/>
    <s v="KS01010600"/>
    <s v="1"/>
    <s v="-"/>
    <n v="19536"/>
    <n v="19536"/>
    <n v="19536"/>
    <n v="19536"/>
    <s v=""/>
    <x v="104"/>
  </r>
  <r>
    <x v="10"/>
    <x v="46"/>
    <s v="EM10"/>
    <x v="2"/>
    <x v="1"/>
    <x v="107"/>
    <s v="AAD_NONE"/>
    <s v="KS01010700"/>
    <s v="1"/>
    <s v="-"/>
    <n v="19181"/>
    <n v="19181"/>
    <n v="19181"/>
    <n v="19181"/>
    <s v=""/>
    <x v="104"/>
  </r>
  <r>
    <x v="10"/>
    <x v="46"/>
    <s v="EM10"/>
    <x v="2"/>
    <x v="0"/>
    <x v="3"/>
    <s v="AAD_NONE"/>
    <s v="KS01030400"/>
    <s v="1"/>
    <s v="-"/>
    <n v="291000"/>
    <n v="291000"/>
    <n v="291000"/>
    <n v="291000"/>
    <s v=""/>
    <x v="3"/>
  </r>
  <r>
    <x v="10"/>
    <x v="46"/>
    <s v="EM10"/>
    <x v="2"/>
    <x v="0"/>
    <x v="3"/>
    <s v="AAD_NONE"/>
    <s v="KS02010100"/>
    <s v="1"/>
    <s v="-"/>
    <n v="325100"/>
    <n v="325100"/>
    <n v="325100"/>
    <n v="325100"/>
    <s v=""/>
    <x v="3"/>
  </r>
  <r>
    <x v="10"/>
    <x v="46"/>
    <s v="EM10"/>
    <x v="2"/>
    <x v="3"/>
    <x v="3"/>
    <s v="AAD_NONE"/>
    <s v="KS01010500"/>
    <s v="1"/>
    <s v="-"/>
    <n v="1000"/>
    <n v="1000"/>
    <n v="1000"/>
    <n v="1000"/>
    <s v=""/>
    <x v="3"/>
  </r>
  <r>
    <x v="10"/>
    <x v="46"/>
    <s v="EM10"/>
    <x v="3"/>
    <x v="0"/>
    <x v="3"/>
    <s v="AAD_NONE"/>
    <s v="KS01030400"/>
    <s v="1"/>
    <s v="-"/>
    <n v="5094219"/>
    <n v="5071319"/>
    <n v="5076484"/>
    <n v="5076484"/>
    <s v=""/>
    <x v="3"/>
  </r>
  <r>
    <x v="10"/>
    <x v="46"/>
    <s v="EM10"/>
    <x v="3"/>
    <x v="4"/>
    <x v="3"/>
    <s v="AAD_NONE"/>
    <s v="SY06020100"/>
    <s v="1"/>
    <s v="6M10-SH00-01112"/>
    <n v="105570"/>
    <n v="105570"/>
    <n v="105570"/>
    <n v="52785"/>
    <s v=""/>
    <x v="3"/>
  </r>
  <r>
    <x v="10"/>
    <x v="46"/>
    <s v="EM10"/>
    <x v="3"/>
    <x v="4"/>
    <x v="3"/>
    <s v="AAD_NONE"/>
    <s v="SY06020100"/>
    <s v="1"/>
    <s v="6M10-SH00-01112MEDIA"/>
    <n v="54891"/>
    <n v="54891"/>
    <n v="54891"/>
    <n v="27446"/>
    <s v=""/>
    <x v="3"/>
  </r>
  <r>
    <x v="10"/>
    <x v="46"/>
    <s v="EM10"/>
    <x v="3"/>
    <x v="4"/>
    <x v="3"/>
    <s v="AAD_NONE"/>
    <s v="SY06020100"/>
    <s v="1"/>
    <s v="9M10-AM21-01222MEDIA"/>
    <n v="13000"/>
    <n v="13000"/>
    <n v="13000"/>
    <n v="13000"/>
    <s v=""/>
    <x v="3"/>
  </r>
  <r>
    <x v="10"/>
    <x v="46"/>
    <s v="EM10"/>
    <x v="3"/>
    <x v="4"/>
    <x v="3"/>
    <s v="AAD_NONE"/>
    <s v="SY06020100"/>
    <s v="1"/>
    <s v="1M10-SF21-04752IT"/>
    <n v="11960"/>
    <n v="12558"/>
    <n v="13185"/>
    <n v="13845"/>
    <s v=""/>
    <x v="3"/>
  </r>
  <r>
    <x v="10"/>
    <x v="46"/>
    <s v="EM10"/>
    <x v="3"/>
    <x v="4"/>
    <x v="3"/>
    <s v="AAD_NONE"/>
    <s v="SY06020100"/>
    <s v="1"/>
    <s v="1M10-SF21-04752PR"/>
    <n v="113976"/>
    <n v="113976"/>
    <n v="113976"/>
    <n v="113976"/>
    <s v=""/>
    <x v="3"/>
  </r>
  <r>
    <x v="10"/>
    <x v="46"/>
    <s v="EM10"/>
    <x v="3"/>
    <x v="4"/>
    <x v="3"/>
    <s v="AAD_NONE"/>
    <s v="KS01020500"/>
    <s v="1"/>
    <s v="9M10-MU21-LIFEHERITG"/>
    <n v="53996"/>
    <n v="53996"/>
    <m/>
    <m/>
    <s v=""/>
    <x v="3"/>
  </r>
  <r>
    <x v="10"/>
    <x v="46"/>
    <s v="EM10"/>
    <x v="3"/>
    <x v="4"/>
    <x v="3"/>
    <s v="AAD_NONE"/>
    <s v="KS01030100"/>
    <s v="1"/>
    <s v="1M10-RF21-01212DIGIP"/>
    <n v="36530"/>
    <m/>
    <m/>
    <m/>
    <s v=""/>
    <x v="3"/>
  </r>
  <r>
    <x v="10"/>
    <x v="46"/>
    <s v="EM10"/>
    <x v="3"/>
    <x v="4"/>
    <x v="3"/>
    <s v="AAD_NONE"/>
    <s v="KS01030400"/>
    <s v="1"/>
    <s v="1M10-TA21-07121"/>
    <n v="132875"/>
    <n v="138854"/>
    <n v="145102"/>
    <n v="151632"/>
    <s v=""/>
    <x v="3"/>
  </r>
  <r>
    <x v="10"/>
    <x v="46"/>
    <s v="EM10"/>
    <x v="4"/>
    <x v="0"/>
    <x v="3"/>
    <s v="AAD_NONE"/>
    <s v="SY06020100"/>
    <s v="1"/>
    <s v="-"/>
    <n v="106000"/>
    <n v="106000"/>
    <n v="106000"/>
    <n v="106000"/>
    <s v=""/>
    <x v="3"/>
  </r>
  <r>
    <x v="10"/>
    <x v="46"/>
    <s v="EM10"/>
    <x v="4"/>
    <x v="0"/>
    <x v="3"/>
    <s v="AAD_NONE"/>
    <s v="KS01030100"/>
    <s v="1"/>
    <s v="-"/>
    <n v="20000"/>
    <n v="20000"/>
    <n v="20000"/>
    <n v="20000"/>
    <s v=""/>
    <x v="3"/>
  </r>
  <r>
    <x v="10"/>
    <x v="46"/>
    <s v="EM10"/>
    <x v="4"/>
    <x v="0"/>
    <x v="3"/>
    <s v="AAD_NONE"/>
    <s v="KS01030200"/>
    <s v="1"/>
    <s v="-"/>
    <n v="780435"/>
    <n v="770435"/>
    <n v="770435"/>
    <n v="770435"/>
    <s v=""/>
    <x v="3"/>
  </r>
  <r>
    <x v="10"/>
    <x v="46"/>
    <s v="EM10"/>
    <x v="4"/>
    <x v="0"/>
    <x v="3"/>
    <s v="AAD_NONE"/>
    <s v="KS01030400"/>
    <s v="1"/>
    <s v="-"/>
    <n v="1234161"/>
    <n v="1234488"/>
    <n v="1235487"/>
    <n v="1235487"/>
    <s v=""/>
    <x v="3"/>
  </r>
  <r>
    <x v="10"/>
    <x v="46"/>
    <s v="EM10"/>
    <x v="4"/>
    <x v="0"/>
    <x v="13"/>
    <s v="AAD_NONE"/>
    <s v="KS01030400"/>
    <s v="1"/>
    <s v="-"/>
    <n v="84849"/>
    <n v="84849"/>
    <n v="84849"/>
    <n v="84849"/>
    <s v=""/>
    <x v="13"/>
  </r>
  <r>
    <x v="10"/>
    <x v="46"/>
    <s v="EM10"/>
    <x v="4"/>
    <x v="4"/>
    <x v="3"/>
    <s v="AAD_NONE"/>
    <s v="SY06020100"/>
    <s v="1"/>
    <s v="6M10-SH00-01112"/>
    <n v="62791"/>
    <n v="62791"/>
    <n v="62791"/>
    <n v="31395"/>
    <s v=""/>
    <x v="3"/>
  </r>
  <r>
    <x v="10"/>
    <x v="46"/>
    <s v="EM10"/>
    <x v="4"/>
    <x v="4"/>
    <x v="3"/>
    <s v="AAD_NONE"/>
    <s v="SY06020100"/>
    <s v="1"/>
    <s v="6M10-SH00-01112MEDIA"/>
    <m/>
    <n v="244704"/>
    <n v="244704"/>
    <n v="122352"/>
    <s v=""/>
    <x v="3"/>
  </r>
  <r>
    <x v="10"/>
    <x v="46"/>
    <s v="EM10"/>
    <x v="4"/>
    <x v="4"/>
    <x v="3"/>
    <s v="AAD_NONE"/>
    <s v="SY06020100"/>
    <s v="1"/>
    <s v="9M10-AM21-01222MEDIA"/>
    <n v="116516"/>
    <n v="63893"/>
    <n v="116516"/>
    <n v="63893"/>
    <s v=""/>
    <x v="3"/>
  </r>
  <r>
    <x v="10"/>
    <x v="46"/>
    <s v="EM10"/>
    <x v="4"/>
    <x v="4"/>
    <x v="3"/>
    <s v="AAD_NONE"/>
    <s v="SY06020100"/>
    <s v="1"/>
    <s v="9M10-RR20-03123RR"/>
    <n v="6000"/>
    <m/>
    <m/>
    <m/>
    <s v=""/>
    <x v="3"/>
  </r>
  <r>
    <x v="10"/>
    <x v="46"/>
    <s v="EM10"/>
    <x v="4"/>
    <x v="4"/>
    <x v="3"/>
    <s v="AAD_NONE"/>
    <s v="SY06020100"/>
    <s v="1"/>
    <s v="1M10-SF21-04752PR"/>
    <n v="996152"/>
    <n v="1013430"/>
    <n v="1093900"/>
    <n v="879128"/>
    <s v=""/>
    <x v="3"/>
  </r>
  <r>
    <x v="10"/>
    <x v="46"/>
    <s v="EM10"/>
    <x v="4"/>
    <x v="4"/>
    <x v="3"/>
    <s v="AAD_NONE"/>
    <s v="KS01020500"/>
    <s v="1"/>
    <s v="9M10-MU21-LIFEHERITG"/>
    <n v="30510"/>
    <n v="30510"/>
    <m/>
    <m/>
    <s v=""/>
    <x v="3"/>
  </r>
  <r>
    <x v="10"/>
    <x v="46"/>
    <s v="EM10"/>
    <x v="4"/>
    <x v="4"/>
    <x v="3"/>
    <s v="AAD_NONE"/>
    <s v="KS01030200"/>
    <s v="1"/>
    <s v="9M10-LOOV-EUROOPA"/>
    <n v="6830"/>
    <m/>
    <m/>
    <m/>
    <s v=""/>
    <x v="3"/>
  </r>
  <r>
    <x v="10"/>
    <x v="46"/>
    <s v="EM10"/>
    <x v="4"/>
    <x v="4"/>
    <x v="3"/>
    <s v="AAD_NONE"/>
    <s v="KS01030400"/>
    <s v="1"/>
    <s v="1M10-TA21-07121"/>
    <n v="5220"/>
    <n v="109475"/>
    <n v="5538"/>
    <n v="5704"/>
    <s v=""/>
    <x v="3"/>
  </r>
  <r>
    <x v="10"/>
    <x v="46"/>
    <s v="EM10"/>
    <x v="4"/>
    <x v="4"/>
    <x v="3"/>
    <s v="AAD_NONE"/>
    <s v="KS02010200"/>
    <s v="1"/>
    <s v="9M10-ER21-ACTION"/>
    <n v="16393"/>
    <m/>
    <m/>
    <m/>
    <s v=""/>
    <x v="3"/>
  </r>
  <r>
    <x v="10"/>
    <x v="46"/>
    <s v="EM10"/>
    <x v="16"/>
    <x v="1"/>
    <x v="107"/>
    <s v="AAD_NONE"/>
    <s v="KS01010200"/>
    <s v="1"/>
    <s v="-"/>
    <n v="134976"/>
    <n v="134976"/>
    <n v="134976"/>
    <n v="134976"/>
    <s v=""/>
    <x v="104"/>
  </r>
  <r>
    <x v="10"/>
    <x v="46"/>
    <s v="EM10"/>
    <x v="16"/>
    <x v="1"/>
    <x v="107"/>
    <s v="AAD_NONE"/>
    <s v="KS01010300"/>
    <s v="1"/>
    <s v="-"/>
    <n v="422926"/>
    <n v="422926"/>
    <n v="422926"/>
    <n v="422926"/>
    <s v=""/>
    <x v="104"/>
  </r>
  <r>
    <x v="10"/>
    <x v="46"/>
    <s v="EM10"/>
    <x v="16"/>
    <x v="1"/>
    <x v="107"/>
    <s v="AAD_NONE"/>
    <s v="KS01010400"/>
    <s v="1"/>
    <s v="-"/>
    <n v="155223"/>
    <n v="155223"/>
    <n v="155223"/>
    <n v="155223"/>
    <s v=""/>
    <x v="104"/>
  </r>
  <r>
    <x v="10"/>
    <x v="46"/>
    <s v="EM10"/>
    <x v="16"/>
    <x v="1"/>
    <x v="107"/>
    <s v="AAD_NONE"/>
    <s v="KS01010500"/>
    <s v="1"/>
    <s v="-"/>
    <n v="800860"/>
    <n v="800860"/>
    <n v="800860"/>
    <n v="800860"/>
    <s v=""/>
    <x v="104"/>
  </r>
  <r>
    <x v="10"/>
    <x v="46"/>
    <s v="EM10"/>
    <x v="16"/>
    <x v="1"/>
    <x v="107"/>
    <s v="AAD_NONE"/>
    <s v="KS01010600"/>
    <s v="1"/>
    <s v="-"/>
    <n v="371185"/>
    <n v="371185"/>
    <n v="371185"/>
    <n v="371185"/>
    <s v=""/>
    <x v="104"/>
  </r>
  <r>
    <x v="10"/>
    <x v="46"/>
    <s v="EM10"/>
    <x v="16"/>
    <x v="1"/>
    <x v="107"/>
    <s v="AAD_NONE"/>
    <s v="KS01010700"/>
    <s v="1"/>
    <s v="-"/>
    <n v="364436"/>
    <n v="364436"/>
    <n v="364436"/>
    <n v="364436"/>
    <s v=""/>
    <x v="104"/>
  </r>
  <r>
    <x v="10"/>
    <x v="46"/>
    <s v="EM10"/>
    <x v="16"/>
    <x v="0"/>
    <x v="3"/>
    <s v="AAD_NONE"/>
    <s v="SY06020100"/>
    <s v="1"/>
    <s v="-"/>
    <n v="4974231"/>
    <n v="4974231"/>
    <n v="4904231"/>
    <n v="4904231"/>
    <s v=""/>
    <x v="3"/>
  </r>
  <r>
    <x v="10"/>
    <x v="46"/>
    <s v="EM10"/>
    <x v="16"/>
    <x v="0"/>
    <x v="3"/>
    <s v="AAD_NONE"/>
    <s v="SY06030100"/>
    <s v="1"/>
    <s v="-"/>
    <n v="225000"/>
    <n v="225000"/>
    <n v="225000"/>
    <n v="225000"/>
    <s v=""/>
    <x v="3"/>
  </r>
  <r>
    <x v="10"/>
    <x v="46"/>
    <s v="EM10"/>
    <x v="16"/>
    <x v="0"/>
    <x v="3"/>
    <s v="AAD_NONE"/>
    <s v="KS01010200"/>
    <s v="1"/>
    <s v="-"/>
    <n v="6489367"/>
    <n v="6107237"/>
    <n v="6107237"/>
    <n v="6107237"/>
    <s v=""/>
    <x v="3"/>
  </r>
  <r>
    <x v="10"/>
    <x v="46"/>
    <s v="EM10"/>
    <x v="16"/>
    <x v="0"/>
    <x v="3"/>
    <s v="AAD_NONE"/>
    <s v="KS01010300"/>
    <s v="1"/>
    <s v="-"/>
    <n v="28703595"/>
    <n v="28306595"/>
    <n v="28306595"/>
    <n v="28306595"/>
    <s v=""/>
    <x v="3"/>
  </r>
  <r>
    <x v="10"/>
    <x v="46"/>
    <s v="EM10"/>
    <x v="16"/>
    <x v="0"/>
    <x v="3"/>
    <s v="AAD_NONE"/>
    <s v="KS01010400"/>
    <s v="1"/>
    <s v="-"/>
    <n v="16717363"/>
    <n v="16717363"/>
    <n v="16717363"/>
    <n v="16717363"/>
    <s v=""/>
    <x v="3"/>
  </r>
  <r>
    <x v="10"/>
    <x v="46"/>
    <s v="EM10"/>
    <x v="16"/>
    <x v="0"/>
    <x v="3"/>
    <s v="AAD_NONE"/>
    <s v="KS01010500"/>
    <s v="1"/>
    <s v="-"/>
    <n v="14543795"/>
    <n v="14508795"/>
    <n v="14508795"/>
    <n v="14508795"/>
    <s v=""/>
    <x v="3"/>
  </r>
  <r>
    <x v="10"/>
    <x v="46"/>
    <s v="EM10"/>
    <x v="16"/>
    <x v="0"/>
    <x v="3"/>
    <s v="AAD_NONE"/>
    <s v="KS01010600"/>
    <s v="1"/>
    <s v="-"/>
    <n v="2267767"/>
    <n v="2267767"/>
    <n v="2267767"/>
    <n v="2267767"/>
    <s v=""/>
    <x v="3"/>
  </r>
  <r>
    <x v="10"/>
    <x v="46"/>
    <s v="EM10"/>
    <x v="16"/>
    <x v="0"/>
    <x v="3"/>
    <s v="AAD_NONE"/>
    <s v="KS01010700"/>
    <s v="1"/>
    <s v="-"/>
    <n v="408000"/>
    <n v="423000"/>
    <n v="423000"/>
    <n v="423000"/>
    <s v=""/>
    <x v="3"/>
  </r>
  <r>
    <x v="10"/>
    <x v="46"/>
    <s v="EM10"/>
    <x v="16"/>
    <x v="0"/>
    <x v="3"/>
    <s v="AAD_NONE"/>
    <s v="KS01020300"/>
    <s v="1"/>
    <s v="-"/>
    <n v="4130497"/>
    <n v="4130497"/>
    <n v="4130497"/>
    <n v="4130497"/>
    <s v=""/>
    <x v="3"/>
  </r>
  <r>
    <x v="10"/>
    <x v="46"/>
    <s v="EM10"/>
    <x v="16"/>
    <x v="0"/>
    <x v="3"/>
    <s v="AAD_NONE"/>
    <s v="KS01020400"/>
    <s v="1"/>
    <s v="-"/>
    <n v="1753804"/>
    <n v="1753804"/>
    <n v="1753804"/>
    <n v="1753804"/>
    <s v=""/>
    <x v="3"/>
  </r>
  <r>
    <x v="10"/>
    <x v="46"/>
    <s v="EM10"/>
    <x v="16"/>
    <x v="0"/>
    <x v="3"/>
    <s v="AAD_NONE"/>
    <s v="KS01020500"/>
    <s v="1"/>
    <s v="-"/>
    <n v="18935770"/>
    <n v="18185423"/>
    <n v="18177300"/>
    <n v="18177300"/>
    <s v=""/>
    <x v="3"/>
  </r>
  <r>
    <x v="10"/>
    <x v="46"/>
    <s v="EM10"/>
    <x v="16"/>
    <x v="0"/>
    <x v="3"/>
    <s v="AAD_NONE"/>
    <s v="KS01020500"/>
    <s v="1"/>
    <s v="9M10-MU21-LIFEHERITG"/>
    <n v="8123"/>
    <n v="8123"/>
    <m/>
    <m/>
    <s v=""/>
    <x v="3"/>
  </r>
  <r>
    <x v="10"/>
    <x v="46"/>
    <s v="EM10"/>
    <x v="16"/>
    <x v="0"/>
    <x v="3"/>
    <s v="AAD_NONE"/>
    <s v="KS01030200"/>
    <s v="1"/>
    <s v="-"/>
    <n v="1222435"/>
    <n v="1222435"/>
    <n v="1222435"/>
    <n v="1222435"/>
    <s v=""/>
    <x v="3"/>
  </r>
  <r>
    <x v="10"/>
    <x v="46"/>
    <s v="EM10"/>
    <x v="16"/>
    <x v="0"/>
    <x v="3"/>
    <s v="AAD_NONE"/>
    <s v="KS01030400"/>
    <s v="1"/>
    <s v="-"/>
    <n v="12743987"/>
    <n v="9687128"/>
    <n v="9851746"/>
    <n v="9851746"/>
    <s v=""/>
    <x v="3"/>
  </r>
  <r>
    <x v="10"/>
    <x v="46"/>
    <s v="EM10"/>
    <x v="16"/>
    <x v="0"/>
    <x v="3"/>
    <s v="AAD_NONE"/>
    <s v="KS02010100"/>
    <s v="1"/>
    <s v="-"/>
    <n v="36618534"/>
    <n v="36523534"/>
    <n v="36523534"/>
    <n v="36523534"/>
    <s v=""/>
    <x v="3"/>
  </r>
  <r>
    <x v="10"/>
    <x v="46"/>
    <s v="EM10"/>
    <x v="16"/>
    <x v="0"/>
    <x v="3"/>
    <s v="AAD_NONE"/>
    <s v="KS02010200"/>
    <s v="1"/>
    <s v="-"/>
    <n v="360000"/>
    <n v="360000"/>
    <n v="360000"/>
    <n v="360000"/>
    <s v=""/>
    <x v="3"/>
  </r>
  <r>
    <x v="10"/>
    <x v="46"/>
    <s v="EM10"/>
    <x v="16"/>
    <x v="0"/>
    <x v="3"/>
    <s v="AAD_NONE"/>
    <s v="KS02020100"/>
    <s v="1"/>
    <s v="-"/>
    <n v="3208951"/>
    <n v="3208951"/>
    <n v="3208951"/>
    <n v="3208951"/>
    <s v=""/>
    <x v="3"/>
  </r>
  <r>
    <x v="10"/>
    <x v="46"/>
    <s v="EM10"/>
    <x v="16"/>
    <x v="0"/>
    <x v="9"/>
    <s v="AAD_NONE"/>
    <s v="KS01030200"/>
    <s v="1"/>
    <s v="-"/>
    <n v="544400"/>
    <n v="544400"/>
    <n v="544400"/>
    <n v="544400"/>
    <s v=""/>
    <x v="9"/>
  </r>
  <r>
    <x v="10"/>
    <x v="46"/>
    <s v="EM10"/>
    <x v="16"/>
    <x v="0"/>
    <x v="13"/>
    <s v="AAD_NONE"/>
    <s v="KS01010300"/>
    <s v="1"/>
    <s v="-"/>
    <n v="2016295"/>
    <n v="2016295"/>
    <n v="2016295"/>
    <n v="2016295"/>
    <s v=""/>
    <x v="13"/>
  </r>
  <r>
    <x v="10"/>
    <x v="46"/>
    <s v="EM10"/>
    <x v="16"/>
    <x v="0"/>
    <x v="13"/>
    <s v="AAD_NONE"/>
    <s v="KS01020300"/>
    <s v="1"/>
    <s v="-"/>
    <n v="535315"/>
    <n v="535315"/>
    <n v="535315"/>
    <n v="535315"/>
    <s v=""/>
    <x v="13"/>
  </r>
  <r>
    <x v="10"/>
    <x v="46"/>
    <s v="EM10"/>
    <x v="16"/>
    <x v="0"/>
    <x v="13"/>
    <s v="AAD_NONE"/>
    <s v="KS01020500"/>
    <s v="1"/>
    <s v="-"/>
    <n v="12493029"/>
    <n v="12493029"/>
    <n v="12493029"/>
    <n v="12493029"/>
    <s v=""/>
    <x v="13"/>
  </r>
  <r>
    <x v="10"/>
    <x v="46"/>
    <s v="EM10"/>
    <x v="16"/>
    <x v="0"/>
    <x v="108"/>
    <s v="AAD_NONE"/>
    <s v="KS01010300"/>
    <s v="1"/>
    <s v="-"/>
    <n v="11266432"/>
    <n v="11221432"/>
    <n v="11221432"/>
    <n v="11221432"/>
    <s v=""/>
    <x v="105"/>
  </r>
  <r>
    <x v="10"/>
    <x v="46"/>
    <s v="EM10"/>
    <x v="16"/>
    <x v="0"/>
    <x v="109"/>
    <s v="AAD_NONE"/>
    <s v="KS01010800"/>
    <s v="1"/>
    <s v="-"/>
    <n v="42216487"/>
    <n v="41811487"/>
    <n v="41811487"/>
    <n v="41811487"/>
    <s v=""/>
    <x v="106"/>
  </r>
  <r>
    <x v="10"/>
    <x v="46"/>
    <s v="EM10"/>
    <x v="16"/>
    <x v="0"/>
    <x v="110"/>
    <s v="AAD_NONE"/>
    <s v="KS01020300"/>
    <s v="1"/>
    <s v="-"/>
    <n v="9800724"/>
    <n v="9770122"/>
    <n v="9770122"/>
    <n v="9770122"/>
    <s v=""/>
    <x v="107"/>
  </r>
  <r>
    <x v="10"/>
    <x v="46"/>
    <s v="EM10"/>
    <x v="16"/>
    <x v="4"/>
    <x v="3"/>
    <s v="AAD_NONE"/>
    <s v="SY06020100"/>
    <s v="1"/>
    <s v="6M10-SH00-01112"/>
    <n v="135944"/>
    <n v="135944"/>
    <n v="135944"/>
    <n v="67972"/>
    <s v=""/>
    <x v="3"/>
  </r>
  <r>
    <x v="10"/>
    <x v="46"/>
    <s v="EM10"/>
    <x v="16"/>
    <x v="4"/>
    <x v="3"/>
    <s v="AAD_NONE"/>
    <s v="SY06020100"/>
    <s v="1"/>
    <s v="6M10-SH00-01112MEDIA"/>
    <n v="244704"/>
    <m/>
    <m/>
    <m/>
    <s v=""/>
    <x v="3"/>
  </r>
  <r>
    <x v="10"/>
    <x v="46"/>
    <s v="EM10"/>
    <x v="16"/>
    <x v="4"/>
    <x v="3"/>
    <s v="AAD_NONE"/>
    <s v="SY06020100"/>
    <s v="1"/>
    <s v="1M10-SF21-04752IT"/>
    <n v="160500"/>
    <n v="165850"/>
    <n v="171200"/>
    <n v="179760"/>
    <s v=""/>
    <x v="3"/>
  </r>
  <r>
    <x v="10"/>
    <x v="46"/>
    <s v="EM10"/>
    <x v="16"/>
    <x v="4"/>
    <x v="3"/>
    <s v="AAD_NONE"/>
    <s v="SY06020100"/>
    <s v="1"/>
    <s v="1M10-SF21-04752PR"/>
    <n v="203300"/>
    <n v="204100"/>
    <m/>
    <m/>
    <s v=""/>
    <x v="3"/>
  </r>
  <r>
    <x v="10"/>
    <x v="46"/>
    <s v="EM10"/>
    <x v="16"/>
    <x v="4"/>
    <x v="3"/>
    <s v="AAD_NONE"/>
    <s v="KS01020500"/>
    <s v="1"/>
    <s v="9M10-MU21-LIFEHERITG"/>
    <n v="177352"/>
    <n v="177352"/>
    <m/>
    <m/>
    <s v=""/>
    <x v="3"/>
  </r>
  <r>
    <x v="10"/>
    <x v="46"/>
    <s v="EM10"/>
    <x v="16"/>
    <x v="4"/>
    <x v="3"/>
    <s v="AAD_NONE"/>
    <s v="KS01030100"/>
    <s v="1"/>
    <s v="1M10-RF21-01212DIGIP"/>
    <n v="2582400"/>
    <m/>
    <m/>
    <m/>
    <s v=""/>
    <x v="3"/>
  </r>
  <r>
    <x v="10"/>
    <x v="46"/>
    <s v="EM10"/>
    <x v="16"/>
    <x v="4"/>
    <x v="3"/>
    <s v="AAD_NONE"/>
    <s v="KS01030200"/>
    <s v="1"/>
    <s v="9M10-LOOV-EUROOPA"/>
    <n v="6570"/>
    <m/>
    <m/>
    <m/>
    <s v=""/>
    <x v="3"/>
  </r>
  <r>
    <x v="10"/>
    <x v="46"/>
    <s v="EM10"/>
    <x v="16"/>
    <x v="5"/>
    <x v="3"/>
    <s v="AAD_NONE"/>
    <s v="SY06020100"/>
    <s v="1"/>
    <s v="S6MSH-RT00-01112"/>
    <n v="915153"/>
    <n v="1495937"/>
    <n v="1495937"/>
    <n v="793663"/>
    <s v=""/>
    <x v="3"/>
  </r>
  <r>
    <x v="10"/>
    <x v="46"/>
    <s v="EM10"/>
    <x v="16"/>
    <x v="5"/>
    <x v="3"/>
    <s v="AAD_NONE"/>
    <s v="SY06020100"/>
    <s v="1"/>
    <s v="S1MSF-RT21-47542"/>
    <n v="1059281"/>
    <n v="1016476"/>
    <n v="960602"/>
    <n v="938132"/>
    <s v=""/>
    <x v="3"/>
  </r>
  <r>
    <x v="10"/>
    <x v="46"/>
    <s v="EM10"/>
    <x v="16"/>
    <x v="5"/>
    <x v="3"/>
    <s v="AAD_NONE"/>
    <s v="SY06020100"/>
    <s v="1"/>
    <s v="S1MSF-RT21-47572"/>
    <n v="700000"/>
    <n v="777000"/>
    <n v="770000"/>
    <n v="840000"/>
    <s v=""/>
    <x v="3"/>
  </r>
  <r>
    <x v="10"/>
    <x v="46"/>
    <s v="EM10"/>
    <x v="16"/>
    <x v="5"/>
    <x v="3"/>
    <s v="AAD_NONE"/>
    <s v="SY06020100"/>
    <s v="1"/>
    <s v="S1MSF-RT21-47512"/>
    <n v="2537109"/>
    <n v="1985813"/>
    <n v="2062211"/>
    <n v="2023263"/>
    <s v=""/>
    <x v="3"/>
  </r>
  <r>
    <x v="10"/>
    <x v="46"/>
    <s v="EM10"/>
    <x v="16"/>
    <x v="5"/>
    <x v="3"/>
    <s v="AAD_NONE"/>
    <s v="SY06020100"/>
    <s v="1"/>
    <s v="S1MSF-RT21-47562"/>
    <n v="733155"/>
    <n v="738042"/>
    <n v="754988"/>
    <n v="725202"/>
    <s v=""/>
    <x v="3"/>
  </r>
  <r>
    <x v="10"/>
    <x v="46"/>
    <s v="EM10"/>
    <x v="16"/>
    <x v="5"/>
    <x v="3"/>
    <s v="AAD_NONE"/>
    <s v="SY06020100"/>
    <s v="1"/>
    <s v="S1MSF-RT21-47532"/>
    <n v="721462"/>
    <n v="721462"/>
    <n v="740936"/>
    <n v="721462"/>
    <s v=""/>
    <x v="3"/>
  </r>
  <r>
    <x v="10"/>
    <x v="46"/>
    <s v="EM10"/>
    <x v="16"/>
    <x v="5"/>
    <x v="3"/>
    <s v="AAD_NONE"/>
    <s v="KS01030300"/>
    <s v="1"/>
    <s v="S1MRF-EI21-13211"/>
    <n v="1125000"/>
    <n v="1125000"/>
    <n v="1125000"/>
    <n v="625000"/>
    <s v=""/>
    <x v="3"/>
  </r>
  <r>
    <x v="10"/>
    <x v="46"/>
    <s v="EM10"/>
    <x v="16"/>
    <x v="5"/>
    <x v="3"/>
    <s v="AAD_NONE"/>
    <s v="KS01030300"/>
    <s v="1"/>
    <s v="S1MRF-EI21-13221"/>
    <n v="800000"/>
    <n v="500000"/>
    <n v="500000"/>
    <n v="200000"/>
    <s v=""/>
    <x v="3"/>
  </r>
  <r>
    <x v="10"/>
    <x v="46"/>
    <s v="EM10"/>
    <x v="16"/>
    <x v="5"/>
    <x v="3"/>
    <s v="AAD_NONE"/>
    <s v="KS01030300"/>
    <s v="1"/>
    <s v="S1MRF-EI21-13232"/>
    <n v="132715"/>
    <n v="132715"/>
    <n v="132715"/>
    <n v="132715"/>
    <s v=""/>
    <x v="3"/>
  </r>
  <r>
    <x v="10"/>
    <x v="46"/>
    <s v="EM10"/>
    <x v="16"/>
    <x v="5"/>
    <x v="3"/>
    <s v="AAD_NONE"/>
    <s v="KS01030300"/>
    <s v="1"/>
    <s v="S1MRF-EI21-13242"/>
    <n v="447087"/>
    <n v="280759"/>
    <n v="280759"/>
    <n v="280759"/>
    <s v=""/>
    <x v="3"/>
  </r>
  <r>
    <x v="10"/>
    <x v="46"/>
    <s v="EM10"/>
    <x v="16"/>
    <x v="6"/>
    <x v="3"/>
    <s v="AAD_NONE"/>
    <s v="SY06020100"/>
    <s v="1"/>
    <s v="S6MSH-RT00-01112"/>
    <n v="161498"/>
    <n v="263989"/>
    <n v="263989"/>
    <n v="140058"/>
    <s v=""/>
    <x v="3"/>
  </r>
  <r>
    <x v="10"/>
    <x v="46"/>
    <s v="EM10"/>
    <x v="16"/>
    <x v="6"/>
    <x v="3"/>
    <s v="AAD_NONE"/>
    <s v="SY06020100"/>
    <s v="1"/>
    <s v="S1MSF-RT21-47542"/>
    <n v="453977"/>
    <n v="435632"/>
    <n v="411686"/>
    <n v="402056"/>
    <s v=""/>
    <x v="3"/>
  </r>
  <r>
    <x v="10"/>
    <x v="46"/>
    <s v="EM10"/>
    <x v="16"/>
    <x v="6"/>
    <x v="3"/>
    <s v="AAD_NONE"/>
    <s v="SY06020100"/>
    <s v="1"/>
    <s v="S1MSF-RT21-47572"/>
    <n v="300000"/>
    <n v="333000"/>
    <n v="330000"/>
    <n v="360000"/>
    <s v=""/>
    <x v="3"/>
  </r>
  <r>
    <x v="10"/>
    <x v="46"/>
    <s v="EM10"/>
    <x v="16"/>
    <x v="6"/>
    <x v="3"/>
    <s v="AAD_NONE"/>
    <s v="SY06020100"/>
    <s v="1"/>
    <s v="S1MSF-RT21-47512"/>
    <n v="1087333"/>
    <n v="851063"/>
    <n v="883805"/>
    <n v="867113"/>
    <s v=""/>
    <x v="3"/>
  </r>
  <r>
    <x v="10"/>
    <x v="46"/>
    <s v="EM10"/>
    <x v="16"/>
    <x v="6"/>
    <x v="3"/>
    <s v="AAD_NONE"/>
    <s v="SY06020100"/>
    <s v="1"/>
    <s v="S1MSF-RT21-47562"/>
    <n v="314209"/>
    <n v="316304"/>
    <n v="323566"/>
    <n v="310801"/>
    <s v=""/>
    <x v="3"/>
  </r>
  <r>
    <x v="10"/>
    <x v="46"/>
    <s v="EM10"/>
    <x v="16"/>
    <x v="6"/>
    <x v="3"/>
    <s v="AAD_NONE"/>
    <s v="SY06020100"/>
    <s v="1"/>
    <s v="S1MSF-RT21-47532"/>
    <n v="309198"/>
    <n v="309198"/>
    <n v="317544"/>
    <n v="309198"/>
    <s v=""/>
    <x v="3"/>
  </r>
  <r>
    <x v="10"/>
    <x v="46"/>
    <s v="EM10"/>
    <x v="16"/>
    <x v="6"/>
    <x v="3"/>
    <s v="AAD_NONE"/>
    <s v="KS01030300"/>
    <s v="1"/>
    <s v="S1MRF-EI21-13242"/>
    <n v="203221"/>
    <n v="127618"/>
    <n v="127618"/>
    <n v="127618"/>
    <s v=""/>
    <x v="3"/>
  </r>
  <r>
    <x v="10"/>
    <x v="46"/>
    <s v="EM10"/>
    <x v="17"/>
    <x v="11"/>
    <x v="3"/>
    <s v="AAD_NONE"/>
    <s v="KS01010200"/>
    <s v="1"/>
    <s v="-"/>
    <n v="2013550"/>
    <n v="2005850"/>
    <n v="2079000"/>
    <n v="2090550"/>
    <s v=""/>
    <x v="3"/>
  </r>
  <r>
    <x v="10"/>
    <x v="46"/>
    <s v="EM10"/>
    <x v="17"/>
    <x v="11"/>
    <x v="3"/>
    <s v="AAD_NONE"/>
    <s v="KS01010300"/>
    <s v="1"/>
    <s v="-"/>
    <n v="2196600"/>
    <n v="2188200"/>
    <n v="2268000"/>
    <n v="2280600"/>
    <s v=""/>
    <x v="3"/>
  </r>
  <r>
    <x v="10"/>
    <x v="46"/>
    <s v="EM10"/>
    <x v="17"/>
    <x v="11"/>
    <x v="3"/>
    <s v="AAD_NONE"/>
    <s v="KS01010400"/>
    <s v="1"/>
    <s v="-"/>
    <n v="2562700"/>
    <n v="2552900"/>
    <n v="2646000"/>
    <n v="2660700"/>
    <s v=""/>
    <x v="3"/>
  </r>
  <r>
    <x v="10"/>
    <x v="46"/>
    <s v="EM10"/>
    <x v="17"/>
    <x v="11"/>
    <x v="3"/>
    <s v="AAD_NONE"/>
    <s v="KS01010500"/>
    <s v="1"/>
    <s v="-"/>
    <n v="2562700"/>
    <n v="2552900"/>
    <n v="2646000"/>
    <n v="2660700"/>
    <s v=""/>
    <x v="3"/>
  </r>
  <r>
    <x v="10"/>
    <x v="46"/>
    <s v="EM10"/>
    <x v="17"/>
    <x v="11"/>
    <x v="3"/>
    <s v="AAD_NONE"/>
    <s v="KS01010600"/>
    <s v="1"/>
    <s v="-"/>
    <n v="2379650"/>
    <n v="2370550"/>
    <n v="2457000"/>
    <n v="2470650"/>
    <s v=""/>
    <x v="3"/>
  </r>
  <r>
    <x v="10"/>
    <x v="46"/>
    <s v="EM10"/>
    <x v="17"/>
    <x v="11"/>
    <x v="3"/>
    <s v="AAD_NONE"/>
    <s v="KS01010700"/>
    <s v="1"/>
    <s v="-"/>
    <n v="1464400"/>
    <n v="1458800"/>
    <n v="1512000"/>
    <n v="1520400"/>
    <s v=""/>
    <x v="3"/>
  </r>
  <r>
    <x v="10"/>
    <x v="46"/>
    <s v="EM10"/>
    <x v="17"/>
    <x v="11"/>
    <x v="3"/>
    <s v="AAD_NONE"/>
    <s v="KS01020400"/>
    <s v="1"/>
    <s v="-"/>
    <n v="2379650"/>
    <n v="2370550"/>
    <n v="2457000"/>
    <n v="2470650"/>
    <s v=""/>
    <x v="3"/>
  </r>
  <r>
    <x v="10"/>
    <x v="46"/>
    <s v="EM10"/>
    <x v="17"/>
    <x v="11"/>
    <x v="3"/>
    <s v="AAD_NONE"/>
    <s v="KS02010100"/>
    <s v="1"/>
    <s v="-"/>
    <n v="2745750"/>
    <n v="2735250"/>
    <n v="2835000"/>
    <n v="2850750"/>
    <s v=""/>
    <x v="3"/>
  </r>
  <r>
    <x v="10"/>
    <x v="46"/>
    <s v="EM10"/>
    <x v="17"/>
    <x v="12"/>
    <x v="111"/>
    <s v="AAD_NONE"/>
    <s v="KS01010200"/>
    <s v="1"/>
    <s v="-"/>
    <n v="1149120"/>
    <n v="1281040"/>
    <n v="1336480"/>
    <n v="1393840"/>
    <s v=""/>
    <x v="108"/>
  </r>
  <r>
    <x v="10"/>
    <x v="46"/>
    <s v="EM10"/>
    <x v="17"/>
    <x v="12"/>
    <x v="111"/>
    <s v="AAD_NONE"/>
    <s v="KS01010300"/>
    <s v="1"/>
    <s v="-"/>
    <n v="1149120"/>
    <n v="1281040"/>
    <n v="1336480"/>
    <n v="1393840"/>
    <s v=""/>
    <x v="108"/>
  </r>
  <r>
    <x v="10"/>
    <x v="46"/>
    <s v="EM10"/>
    <x v="17"/>
    <x v="12"/>
    <x v="111"/>
    <s v="AAD_NONE"/>
    <s v="KS01010400"/>
    <s v="1"/>
    <s v="-"/>
    <n v="1436400"/>
    <n v="1601300"/>
    <n v="1670600"/>
    <n v="1742300"/>
    <s v=""/>
    <x v="108"/>
  </r>
  <r>
    <x v="10"/>
    <x v="46"/>
    <s v="EM10"/>
    <x v="17"/>
    <x v="12"/>
    <x v="111"/>
    <s v="AAD_NONE"/>
    <s v="KS01010500"/>
    <s v="1"/>
    <s v="-"/>
    <n v="1436400"/>
    <n v="1601300"/>
    <n v="1670600"/>
    <n v="1742300"/>
    <s v=""/>
    <x v="108"/>
  </r>
  <r>
    <x v="10"/>
    <x v="46"/>
    <s v="EM10"/>
    <x v="17"/>
    <x v="12"/>
    <x v="111"/>
    <s v="AAD_NONE"/>
    <s v="KS01010600"/>
    <s v="1"/>
    <s v="-"/>
    <n v="1436400"/>
    <n v="1601300"/>
    <n v="1670600"/>
    <n v="1742300"/>
    <s v=""/>
    <x v="108"/>
  </r>
  <r>
    <x v="10"/>
    <x v="46"/>
    <s v="EM10"/>
    <x v="17"/>
    <x v="12"/>
    <x v="111"/>
    <s v="AAD_NONE"/>
    <s v="KS01010700"/>
    <s v="1"/>
    <s v="-"/>
    <n v="861840"/>
    <n v="960780"/>
    <n v="1002360"/>
    <n v="1045380"/>
    <s v=""/>
    <x v="108"/>
  </r>
  <r>
    <x v="10"/>
    <x v="46"/>
    <s v="EM10"/>
    <x v="17"/>
    <x v="12"/>
    <x v="111"/>
    <s v="AAD_NONE"/>
    <s v="KS01020400"/>
    <s v="1"/>
    <s v="-"/>
    <n v="1436400"/>
    <n v="1601300"/>
    <n v="1670600"/>
    <n v="1742300"/>
    <s v=""/>
    <x v="108"/>
  </r>
  <r>
    <x v="10"/>
    <x v="46"/>
    <s v="EM10"/>
    <x v="17"/>
    <x v="12"/>
    <x v="111"/>
    <s v="AAD_NONE"/>
    <s v="KS01030400"/>
    <s v="1"/>
    <s v="-"/>
    <n v="18385920"/>
    <n v="20496640"/>
    <n v="21383680"/>
    <n v="22301440"/>
    <s v=""/>
    <x v="108"/>
  </r>
  <r>
    <x v="10"/>
    <x v="46"/>
    <s v="EM10"/>
    <x v="17"/>
    <x v="12"/>
    <x v="111"/>
    <s v="AAD_NONE"/>
    <s v="KS02010100"/>
    <s v="1"/>
    <s v="-"/>
    <n v="1436400"/>
    <n v="1601300"/>
    <n v="1670600"/>
    <n v="1742300"/>
    <s v=""/>
    <x v="108"/>
  </r>
  <r>
    <x v="10"/>
    <x v="46"/>
    <s v="EM10"/>
    <x v="5"/>
    <x v="2"/>
    <x v="3"/>
    <s v="AAD_NONE"/>
    <s v="KS01030400"/>
    <s v="1"/>
    <s v="-"/>
    <n v="136644"/>
    <n v="59040"/>
    <n v="21959"/>
    <n v="21959"/>
    <s v=""/>
    <x v="3"/>
  </r>
  <r>
    <x v="10"/>
    <x v="46"/>
    <s v="EM10"/>
    <x v="10"/>
    <x v="4"/>
    <x v="3"/>
    <s v="AAD_NONE"/>
    <s v="XX01000000"/>
    <s v="1"/>
    <s v="6M10-SH00-01112"/>
    <n v="270401"/>
    <n v="270401"/>
    <n v="270401"/>
    <n v="135201"/>
    <s v=""/>
    <x v="3"/>
  </r>
  <r>
    <x v="10"/>
    <x v="46"/>
    <s v="EM10"/>
    <x v="10"/>
    <x v="4"/>
    <x v="3"/>
    <s v="AAD_NONE"/>
    <s v="XX01000000"/>
    <s v="1"/>
    <s v="6M10-SH00-01112MEDIA"/>
    <n v="254656"/>
    <n v="254656"/>
    <n v="254656"/>
    <n v="127328"/>
    <s v=""/>
    <x v="3"/>
  </r>
  <r>
    <x v="10"/>
    <x v="46"/>
    <s v="EM10"/>
    <x v="10"/>
    <x v="4"/>
    <x v="3"/>
    <s v="AAD_NONE"/>
    <s v="XX01000000"/>
    <s v="1"/>
    <s v="9M10-ER21-ACTION"/>
    <n v="20000"/>
    <m/>
    <m/>
    <m/>
    <s v=""/>
    <x v="3"/>
  </r>
  <r>
    <x v="10"/>
    <x v="46"/>
    <s v="EM10"/>
    <x v="10"/>
    <x v="4"/>
    <x v="3"/>
    <s v="AAD_NONE"/>
    <s v="XX01000000"/>
    <s v="1"/>
    <s v="9M10-LOOV-EUROOPA"/>
    <n v="13400"/>
    <m/>
    <m/>
    <m/>
    <s v=""/>
    <x v="3"/>
  </r>
  <r>
    <x v="10"/>
    <x v="46"/>
    <s v="EM10"/>
    <x v="10"/>
    <x v="4"/>
    <x v="3"/>
    <s v="AAD_NONE"/>
    <s v="XX01000000"/>
    <s v="1"/>
    <s v="9M10-MU21-LIFEHERITG"/>
    <n v="268570"/>
    <n v="268570"/>
    <m/>
    <m/>
    <s v=""/>
    <x v="3"/>
  </r>
  <r>
    <x v="10"/>
    <x v="46"/>
    <s v="EM10"/>
    <x v="10"/>
    <x v="4"/>
    <x v="3"/>
    <s v="AAD_NONE"/>
    <s v="XX01000000"/>
    <s v="1"/>
    <s v="9M10-AM21-01222MEDIA"/>
    <n v="116363"/>
    <n v="68213"/>
    <n v="116363"/>
    <n v="68213"/>
    <s v=""/>
    <x v="3"/>
  </r>
  <r>
    <x v="10"/>
    <x v="46"/>
    <s v="EM10"/>
    <x v="10"/>
    <x v="4"/>
    <x v="3"/>
    <s v="AAD_NONE"/>
    <s v="XX01000000"/>
    <s v="1"/>
    <s v="9M10-RR20-03123RR"/>
    <n v="431735"/>
    <m/>
    <m/>
    <m/>
    <s v=""/>
    <x v="3"/>
  </r>
  <r>
    <x v="10"/>
    <x v="46"/>
    <s v="EM10"/>
    <x v="10"/>
    <x v="4"/>
    <x v="3"/>
    <s v="AAD_NONE"/>
    <s v="XX01000000"/>
    <s v="1"/>
    <s v="1M10-TA21-07121"/>
    <n v="100533"/>
    <n v="196682"/>
    <n v="109642"/>
    <n v="114503"/>
    <s v=""/>
    <x v="3"/>
  </r>
  <r>
    <x v="10"/>
    <x v="46"/>
    <s v="EM10"/>
    <x v="10"/>
    <x v="4"/>
    <x v="3"/>
    <s v="AAD_NONE"/>
    <s v="XX01000000"/>
    <s v="1"/>
    <s v="1M10-RF21-01212DIGIP"/>
    <n v="2740930"/>
    <m/>
    <m/>
    <m/>
    <s v=""/>
    <x v="3"/>
  </r>
  <r>
    <x v="10"/>
    <x v="46"/>
    <s v="EM10"/>
    <x v="10"/>
    <x v="4"/>
    <x v="3"/>
    <s v="AAD_NONE"/>
    <s v="XX01000000"/>
    <s v="1"/>
    <s v="1M10-SF21-04752IT"/>
    <n v="120722"/>
    <n v="124886"/>
    <n v="129070"/>
    <n v="135524"/>
    <s v=""/>
    <x v="3"/>
  </r>
  <r>
    <x v="10"/>
    <x v="46"/>
    <s v="EM10"/>
    <x v="10"/>
    <x v="4"/>
    <x v="3"/>
    <s v="AAD_NONE"/>
    <s v="XX01000000"/>
    <s v="1"/>
    <s v="1M10-SF21-04752PR"/>
    <n v="1072807"/>
    <n v="1088123"/>
    <n v="1013974"/>
    <n v="830559"/>
    <s v=""/>
    <x v="3"/>
  </r>
  <r>
    <x v="10"/>
    <x v="46"/>
    <s v="EM10"/>
    <x v="10"/>
    <x v="5"/>
    <x v="3"/>
    <s v="AAD_NONE"/>
    <s v="XX01000000"/>
    <s v="1"/>
    <s v="S6MSH-RT00-01112"/>
    <n v="915153"/>
    <n v="1495937"/>
    <n v="1495937"/>
    <n v="793663"/>
    <s v=""/>
    <x v="3"/>
  </r>
  <r>
    <x v="10"/>
    <x v="46"/>
    <s v="EM10"/>
    <x v="10"/>
    <x v="5"/>
    <x v="3"/>
    <s v="AAD_NONE"/>
    <s v="XX01000000"/>
    <s v="1"/>
    <s v="S1MRF-EI21-13211"/>
    <n v="1125000"/>
    <n v="1125000"/>
    <n v="1125000"/>
    <n v="625000"/>
    <s v=""/>
    <x v="3"/>
  </r>
  <r>
    <x v="10"/>
    <x v="46"/>
    <s v="EM10"/>
    <x v="10"/>
    <x v="5"/>
    <x v="3"/>
    <s v="AAD_NONE"/>
    <s v="XX01000000"/>
    <s v="1"/>
    <s v="S1MRF-EI21-13221"/>
    <n v="800000"/>
    <n v="500000"/>
    <n v="500000"/>
    <n v="200000"/>
    <s v=""/>
    <x v="3"/>
  </r>
  <r>
    <x v="10"/>
    <x v="46"/>
    <s v="EM10"/>
    <x v="10"/>
    <x v="5"/>
    <x v="3"/>
    <s v="AAD_NONE"/>
    <s v="XX01000000"/>
    <s v="1"/>
    <s v="S1MRF-EI21-13232"/>
    <n v="132715"/>
    <n v="132715"/>
    <n v="132715"/>
    <n v="132715"/>
    <s v=""/>
    <x v="3"/>
  </r>
  <r>
    <x v="10"/>
    <x v="46"/>
    <s v="EM10"/>
    <x v="10"/>
    <x v="5"/>
    <x v="3"/>
    <s v="AAD_NONE"/>
    <s v="XX01000000"/>
    <s v="1"/>
    <s v="S1MRF-EI21-13242"/>
    <n v="447087"/>
    <n v="280759"/>
    <n v="280759"/>
    <n v="280759"/>
    <s v=""/>
    <x v="3"/>
  </r>
  <r>
    <x v="10"/>
    <x v="46"/>
    <s v="EM10"/>
    <x v="10"/>
    <x v="5"/>
    <x v="3"/>
    <s v="AAD_NONE"/>
    <s v="XX01000000"/>
    <s v="1"/>
    <s v="S1MSF-RT21-47542"/>
    <n v="1059281"/>
    <n v="1016476"/>
    <n v="960602"/>
    <n v="938132"/>
    <s v=""/>
    <x v="3"/>
  </r>
  <r>
    <x v="10"/>
    <x v="46"/>
    <s v="EM10"/>
    <x v="10"/>
    <x v="5"/>
    <x v="3"/>
    <s v="AAD_NONE"/>
    <s v="XX01000000"/>
    <s v="1"/>
    <s v="S1MSF-RT21-47572"/>
    <n v="700000"/>
    <n v="777000"/>
    <n v="770000"/>
    <n v="840000"/>
    <s v=""/>
    <x v="3"/>
  </r>
  <r>
    <x v="10"/>
    <x v="46"/>
    <s v="EM10"/>
    <x v="10"/>
    <x v="5"/>
    <x v="3"/>
    <s v="AAD_NONE"/>
    <s v="XX01000000"/>
    <s v="1"/>
    <s v="S1MSF-RT21-47512"/>
    <n v="2537109"/>
    <n v="1985813"/>
    <n v="2062211"/>
    <n v="2023263"/>
    <s v=""/>
    <x v="3"/>
  </r>
  <r>
    <x v="10"/>
    <x v="46"/>
    <s v="EM10"/>
    <x v="10"/>
    <x v="5"/>
    <x v="3"/>
    <s v="AAD_NONE"/>
    <s v="XX01000000"/>
    <s v="1"/>
    <s v="S1MSF-RT21-47562"/>
    <n v="733155"/>
    <n v="738042"/>
    <n v="754988"/>
    <n v="725202"/>
    <s v=""/>
    <x v="3"/>
  </r>
  <r>
    <x v="10"/>
    <x v="46"/>
    <s v="EM10"/>
    <x v="10"/>
    <x v="5"/>
    <x v="3"/>
    <s v="AAD_NONE"/>
    <s v="XX01000000"/>
    <s v="1"/>
    <s v="S1MSF-RT21-47532"/>
    <n v="721462"/>
    <n v="721462"/>
    <n v="740936"/>
    <n v="721462"/>
    <s v=""/>
    <x v="3"/>
  </r>
  <r>
    <x v="10"/>
    <x v="46"/>
    <s v="EM10"/>
    <x v="6"/>
    <x v="0"/>
    <x v="0"/>
    <s v="AAD_NONE"/>
    <s v="KS01020300"/>
    <s v="1"/>
    <s v="-"/>
    <n v="235867"/>
    <n v="235867"/>
    <n v="235867"/>
    <n v="235867"/>
    <s v=""/>
    <x v="0"/>
  </r>
  <r>
    <x v="10"/>
    <x v="46"/>
    <s v="EM10"/>
    <x v="6"/>
    <x v="0"/>
    <x v="112"/>
    <s v="AAD_NONE"/>
    <s v="KS01020300"/>
    <s v="1"/>
    <s v="-"/>
    <n v="904833"/>
    <m/>
    <m/>
    <m/>
    <s v=""/>
    <x v="109"/>
  </r>
  <r>
    <x v="10"/>
    <x v="46"/>
    <s v="EM10"/>
    <x v="6"/>
    <x v="0"/>
    <x v="113"/>
    <s v="AAD_NONE"/>
    <s v="KS01010800"/>
    <s v="1"/>
    <s v="-"/>
    <n v="1949305"/>
    <n v="1949305"/>
    <n v="1949305"/>
    <n v="1949305"/>
    <s v=""/>
    <x v="110"/>
  </r>
  <r>
    <x v="10"/>
    <x v="46"/>
    <s v="EM10"/>
    <x v="6"/>
    <x v="0"/>
    <x v="114"/>
    <s v="AAD_NONE"/>
    <s v="KS02010100"/>
    <s v="1"/>
    <s v="-"/>
    <n v="150000"/>
    <n v="150000"/>
    <n v="150000"/>
    <n v="150000"/>
    <s v=""/>
    <x v="111"/>
  </r>
  <r>
    <x v="10"/>
    <x v="46"/>
    <s v="EM10"/>
    <x v="6"/>
    <x v="0"/>
    <x v="115"/>
    <s v="AAD_NONE"/>
    <s v="KS02010100"/>
    <s v="1"/>
    <s v="-"/>
    <n v="1737033"/>
    <n v="1737033"/>
    <n v="1737033"/>
    <n v="1737033"/>
    <s v=""/>
    <x v="112"/>
  </r>
  <r>
    <x v="10"/>
    <x v="46"/>
    <s v="EM10"/>
    <x v="6"/>
    <x v="0"/>
    <x v="18"/>
    <s v="AAD_NONE"/>
    <s v="KS01020500"/>
    <s v="1"/>
    <s v="-"/>
    <n v="50000"/>
    <n v="50000"/>
    <n v="50000"/>
    <n v="50000"/>
    <s v=""/>
    <x v="18"/>
  </r>
  <r>
    <x v="10"/>
    <x v="46"/>
    <s v="EM10"/>
    <x v="6"/>
    <x v="0"/>
    <x v="18"/>
    <s v="AAD_NONE"/>
    <s v="KS01030400"/>
    <s v="1"/>
    <s v="-"/>
    <n v="190988"/>
    <n v="204205"/>
    <n v="204205"/>
    <n v="204205"/>
    <s v=""/>
    <x v="18"/>
  </r>
  <r>
    <x v="10"/>
    <x v="46"/>
    <s v="EM10"/>
    <x v="6"/>
    <x v="0"/>
    <x v="18"/>
    <s v="AAD_NONE"/>
    <s v="KS02010100"/>
    <s v="1"/>
    <s v="-"/>
    <n v="100000"/>
    <n v="100000"/>
    <n v="100000"/>
    <n v="100000"/>
    <s v=""/>
    <x v="18"/>
  </r>
  <r>
    <x v="10"/>
    <x v="46"/>
    <s v="EM10"/>
    <x v="8"/>
    <x v="1"/>
    <x v="3"/>
    <s v="AAD_NONE"/>
    <s v="XX01000000"/>
    <s v="1"/>
    <s v="-"/>
    <n v="500000"/>
    <n v="500000"/>
    <n v="500000"/>
    <n v="500000"/>
    <s v=""/>
    <x v="3"/>
  </r>
  <r>
    <x v="10"/>
    <x v="46"/>
    <s v="EM10"/>
    <x v="8"/>
    <x v="1"/>
    <x v="13"/>
    <s v="AAD_NONE"/>
    <s v="XX01000000"/>
    <s v="1"/>
    <s v="-"/>
    <n v="18667"/>
    <n v="18667"/>
    <n v="18667"/>
    <n v="18667"/>
    <s v=""/>
    <x v="13"/>
  </r>
  <r>
    <x v="10"/>
    <x v="46"/>
    <s v="EM10"/>
    <x v="8"/>
    <x v="1"/>
    <x v="24"/>
    <s v="AAD_NONE"/>
    <s v="XX01000000"/>
    <s v="1"/>
    <s v="9M10-RR20-03123RR"/>
    <n v="1320"/>
    <m/>
    <m/>
    <m/>
    <s v=""/>
    <x v="23"/>
  </r>
  <r>
    <x v="10"/>
    <x v="46"/>
    <s v="EM10"/>
    <x v="8"/>
    <x v="4"/>
    <x v="3"/>
    <s v="AAD_NONE"/>
    <s v="XX01000000"/>
    <s v="1"/>
    <s v="6M10-SH00-01112"/>
    <n v="13814"/>
    <n v="13814"/>
    <n v="13814"/>
    <n v="6907"/>
    <s v=""/>
    <x v="3"/>
  </r>
  <r>
    <x v="10"/>
    <x v="46"/>
    <s v="EM10"/>
    <x v="8"/>
    <x v="4"/>
    <x v="3"/>
    <s v="AAD_NONE"/>
    <s v="XX01000000"/>
    <s v="1"/>
    <s v="9M10-ER21-ACTION"/>
    <n v="3607"/>
    <m/>
    <m/>
    <m/>
    <s v=""/>
    <x v="3"/>
  </r>
  <r>
    <x v="10"/>
    <x v="46"/>
    <s v="EM10"/>
    <x v="8"/>
    <x v="4"/>
    <x v="3"/>
    <s v="AAD_NONE"/>
    <s v="XX01000000"/>
    <s v="1"/>
    <s v="9M10-MU21-LIFEHERITG"/>
    <n v="6712"/>
    <n v="6712"/>
    <m/>
    <m/>
    <s v=""/>
    <x v="3"/>
  </r>
  <r>
    <x v="10"/>
    <x v="46"/>
    <s v="EM10"/>
    <x v="8"/>
    <x v="4"/>
    <x v="3"/>
    <s v="AAD_NONE"/>
    <s v="XX01000000"/>
    <s v="1"/>
    <s v="9M10-AM21-01222MEDIA"/>
    <n v="25634"/>
    <n v="14057"/>
    <n v="25634"/>
    <n v="14057"/>
    <s v=""/>
    <x v="3"/>
  </r>
  <r>
    <x v="10"/>
    <x v="46"/>
    <s v="EM10"/>
    <x v="8"/>
    <x v="4"/>
    <x v="3"/>
    <s v="AAD_NONE"/>
    <s v="XX01000000"/>
    <s v="1"/>
    <s v="1M10-TA21-07121"/>
    <n v="1148"/>
    <n v="24085"/>
    <n v="1218"/>
    <n v="1255"/>
    <s v=""/>
    <x v="3"/>
  </r>
  <r>
    <x v="10"/>
    <x v="46"/>
    <s v="EM10"/>
    <x v="8"/>
    <x v="4"/>
    <x v="3"/>
    <s v="AAD_NONE"/>
    <s v="XX01000000"/>
    <s v="1"/>
    <s v="1M10-SF21-04752PR"/>
    <n v="219154"/>
    <n v="222955"/>
    <n v="240658"/>
    <n v="193408"/>
    <s v=""/>
    <x v="3"/>
  </r>
  <r>
    <x v="10"/>
    <x v="46"/>
    <s v="EM10"/>
    <x v="12"/>
    <x v="3"/>
    <x v="3"/>
    <s v="AAD_NONE"/>
    <s v="XX01000000"/>
    <s v="1"/>
    <s v="-"/>
    <n v="1000"/>
    <n v="1000"/>
    <n v="1000"/>
    <n v="1000"/>
    <s v=""/>
    <x v="3"/>
  </r>
  <r>
    <x v="10"/>
    <x v="46"/>
    <s v="EM10"/>
    <x v="18"/>
    <x v="1"/>
    <x v="3"/>
    <s v="AAD_NONE"/>
    <s v="XX01000000"/>
    <s v="1"/>
    <s v="-"/>
    <n v="105891"/>
    <n v="109060"/>
    <n v="112324"/>
    <n v="115686"/>
    <s v=""/>
    <x v="3"/>
  </r>
  <r>
    <x v="10"/>
    <x v="47"/>
    <s v="EM20"/>
    <x v="2"/>
    <x v="0"/>
    <x v="3"/>
    <s v="AAD_NONE"/>
    <s v="KS01020500"/>
    <s v="1"/>
    <s v="-"/>
    <n v="203500"/>
    <n v="203500"/>
    <n v="203500"/>
    <n v="203500"/>
    <s v=""/>
    <x v="3"/>
  </r>
  <r>
    <x v="10"/>
    <x v="47"/>
    <s v="EM20"/>
    <x v="3"/>
    <x v="0"/>
    <x v="3"/>
    <s v="AAD_NONE"/>
    <s v="KS01020500"/>
    <s v="1"/>
    <s v="-"/>
    <n v="2417634"/>
    <n v="2418284"/>
    <n v="2417634"/>
    <n v="2417634"/>
    <s v=""/>
    <x v="3"/>
  </r>
  <r>
    <x v="10"/>
    <x v="47"/>
    <s v="EM20"/>
    <x v="3"/>
    <x v="4"/>
    <x v="3"/>
    <s v="AAD_NONE"/>
    <s v="KS01020500"/>
    <s v="1"/>
    <s v="9M20-MU21-LIFEHERITG"/>
    <n v="153065"/>
    <n v="153065"/>
    <m/>
    <m/>
    <s v=""/>
    <x v="3"/>
  </r>
  <r>
    <x v="10"/>
    <x v="47"/>
    <s v="EM20"/>
    <x v="4"/>
    <x v="0"/>
    <x v="3"/>
    <s v="AAD_NONE"/>
    <s v="KS01020500"/>
    <s v="1"/>
    <s v="-"/>
    <n v="978278"/>
    <n v="986657"/>
    <n v="987307"/>
    <n v="987307"/>
    <s v=""/>
    <x v="3"/>
  </r>
  <r>
    <x v="10"/>
    <x v="47"/>
    <s v="EM20"/>
    <x v="4"/>
    <x v="0"/>
    <x v="13"/>
    <s v="AAD_NONE"/>
    <s v="KS01020500"/>
    <s v="1"/>
    <s v="-"/>
    <n v="296675"/>
    <n v="296675"/>
    <n v="296675"/>
    <n v="296675"/>
    <s v=""/>
    <x v="13"/>
  </r>
  <r>
    <x v="10"/>
    <x v="47"/>
    <s v="EM20"/>
    <x v="4"/>
    <x v="4"/>
    <x v="3"/>
    <s v="AAD_NONE"/>
    <s v="KS01020500"/>
    <s v="1"/>
    <s v="9M20-MU21-HERITACE"/>
    <n v="11320"/>
    <n v="11320"/>
    <n v="11320"/>
    <m/>
    <s v=""/>
    <x v="3"/>
  </r>
  <r>
    <x v="10"/>
    <x v="47"/>
    <s v="EM20"/>
    <x v="4"/>
    <x v="3"/>
    <x v="3"/>
    <s v="AAD_NONE"/>
    <s v="KS01020500"/>
    <s v="1"/>
    <s v="-"/>
    <n v="1500"/>
    <n v="1500"/>
    <n v="1500"/>
    <n v="1500"/>
    <s v=""/>
    <x v="3"/>
  </r>
  <r>
    <x v="10"/>
    <x v="47"/>
    <s v="EM20"/>
    <x v="16"/>
    <x v="0"/>
    <x v="3"/>
    <s v="AAD_NONE"/>
    <s v="KS01020500"/>
    <s v="1"/>
    <s v="-"/>
    <n v="1476448"/>
    <n v="1476448"/>
    <n v="1476448"/>
    <n v="1476448"/>
    <s v=""/>
    <x v="3"/>
  </r>
  <r>
    <x v="10"/>
    <x v="47"/>
    <s v="EM20"/>
    <x v="5"/>
    <x v="2"/>
    <x v="3"/>
    <s v="AAD_NONE"/>
    <s v="KS01020500"/>
    <s v="1"/>
    <s v="-"/>
    <n v="21707"/>
    <n v="21707"/>
    <n v="21707"/>
    <n v="21707"/>
    <s v=""/>
    <x v="3"/>
  </r>
  <r>
    <x v="10"/>
    <x v="47"/>
    <s v="EM20"/>
    <x v="10"/>
    <x v="4"/>
    <x v="3"/>
    <s v="AAD_NONE"/>
    <s v="XX01000000"/>
    <s v="1"/>
    <s v="9M20-MU21-LIFEHERITG"/>
    <n v="153065"/>
    <n v="153065"/>
    <m/>
    <m/>
    <s v=""/>
    <x v="3"/>
  </r>
  <r>
    <x v="10"/>
    <x v="47"/>
    <s v="EM20"/>
    <x v="10"/>
    <x v="4"/>
    <x v="3"/>
    <s v="AAD_NONE"/>
    <s v="XX01000000"/>
    <s v="1"/>
    <s v="9M20-MU21-HERITACE"/>
    <n v="11320"/>
    <n v="11320"/>
    <n v="11320"/>
    <m/>
    <s v=""/>
    <x v="3"/>
  </r>
  <r>
    <x v="10"/>
    <x v="47"/>
    <s v="EM20"/>
    <x v="6"/>
    <x v="0"/>
    <x v="116"/>
    <s v="AAD_NONE"/>
    <s v="KS01020500"/>
    <s v="1"/>
    <s v="-"/>
    <n v="2773900"/>
    <n v="2773900"/>
    <n v="2773900"/>
    <n v="2773900"/>
    <s v=""/>
    <x v="113"/>
  </r>
  <r>
    <x v="10"/>
    <x v="47"/>
    <s v="EM20"/>
    <x v="6"/>
    <x v="0"/>
    <x v="18"/>
    <s v="AAD_NONE"/>
    <s v="KS01020500"/>
    <s v="1"/>
    <s v="-"/>
    <n v="500000"/>
    <n v="500000"/>
    <n v="500000"/>
    <n v="500000"/>
    <s v=""/>
    <x v="18"/>
  </r>
  <r>
    <x v="10"/>
    <x v="47"/>
    <s v="EM20"/>
    <x v="8"/>
    <x v="1"/>
    <x v="3"/>
    <s v="AAD_NONE"/>
    <s v="XX01000000"/>
    <s v="1"/>
    <s v="-"/>
    <n v="84008"/>
    <n v="84008"/>
    <n v="84008"/>
    <n v="84008"/>
    <s v=""/>
    <x v="3"/>
  </r>
  <r>
    <x v="10"/>
    <x v="47"/>
    <s v="EM20"/>
    <x v="8"/>
    <x v="1"/>
    <x v="13"/>
    <s v="AAD_NONE"/>
    <s v="XX01000000"/>
    <s v="1"/>
    <s v="-"/>
    <n v="65268"/>
    <n v="65268"/>
    <n v="65268"/>
    <n v="65268"/>
    <s v=""/>
    <x v="13"/>
  </r>
  <r>
    <x v="10"/>
    <x v="47"/>
    <s v="EM20"/>
    <x v="11"/>
    <x v="1"/>
    <x v="3"/>
    <s v="AAD_NONE"/>
    <s v="XX01000000"/>
    <s v="1"/>
    <s v="-"/>
    <n v="46300"/>
    <n v="24900"/>
    <n v="13050"/>
    <n v="6700"/>
    <s v=""/>
    <x v="3"/>
  </r>
  <r>
    <x v="10"/>
    <x v="47"/>
    <s v="EM20"/>
    <x v="12"/>
    <x v="3"/>
    <x v="3"/>
    <s v="AAD_NONE"/>
    <s v="XX01000000"/>
    <s v="1"/>
    <s v="-"/>
    <n v="1500"/>
    <n v="1500"/>
    <n v="1500"/>
    <n v="1500"/>
    <s v=""/>
    <x v="3"/>
  </r>
  <r>
    <x v="10"/>
    <x v="48"/>
    <s v="EM40"/>
    <x v="0"/>
    <x v="0"/>
    <x v="117"/>
    <s v="AAD_NONE"/>
    <s v="KS01010200"/>
    <s v="1"/>
    <s v="-"/>
    <n v="23000"/>
    <n v="23000"/>
    <n v="23000"/>
    <n v="23000"/>
    <s v=""/>
    <x v="114"/>
  </r>
  <r>
    <x v="10"/>
    <x v="48"/>
    <s v="EM40"/>
    <x v="2"/>
    <x v="0"/>
    <x v="3"/>
    <s v="AAD_NONE"/>
    <s v="KS01010200"/>
    <s v="1"/>
    <s v="-"/>
    <n v="7000"/>
    <n v="7000"/>
    <n v="7000"/>
    <n v="7000"/>
    <s v=""/>
    <x v="3"/>
  </r>
  <r>
    <x v="10"/>
    <x v="48"/>
    <s v="EM40"/>
    <x v="3"/>
    <x v="0"/>
    <x v="3"/>
    <s v="AAD_NONE"/>
    <s v="KS01010200"/>
    <s v="1"/>
    <s v="-"/>
    <n v="520970"/>
    <n v="520970"/>
    <n v="520970"/>
    <n v="520970"/>
    <s v=""/>
    <x v="3"/>
  </r>
  <r>
    <x v="10"/>
    <x v="48"/>
    <s v="EM40"/>
    <x v="3"/>
    <x v="3"/>
    <x v="3"/>
    <s v="AAD_NONE"/>
    <s v="KS01010200"/>
    <s v="1"/>
    <s v="-"/>
    <n v="16300"/>
    <n v="18300"/>
    <n v="18300"/>
    <n v="18300"/>
    <s v=""/>
    <x v="3"/>
  </r>
  <r>
    <x v="10"/>
    <x v="48"/>
    <s v="EM40"/>
    <x v="4"/>
    <x v="0"/>
    <x v="3"/>
    <s v="AAD_NONE"/>
    <s v="KS01010200"/>
    <s v="1"/>
    <s v="-"/>
    <n v="163377"/>
    <n v="163377"/>
    <n v="163377"/>
    <n v="163377"/>
    <s v=""/>
    <x v="3"/>
  </r>
  <r>
    <x v="10"/>
    <x v="48"/>
    <s v="EM40"/>
    <x v="4"/>
    <x v="0"/>
    <x v="13"/>
    <s v="AAD_NONE"/>
    <s v="KS01010200"/>
    <s v="1"/>
    <s v="-"/>
    <n v="214079"/>
    <n v="214079"/>
    <n v="214079"/>
    <n v="214079"/>
    <s v=""/>
    <x v="13"/>
  </r>
  <r>
    <x v="10"/>
    <x v="48"/>
    <s v="EM40"/>
    <x v="4"/>
    <x v="7"/>
    <x v="3"/>
    <s v="AAD_NONE"/>
    <s v="KS01010200"/>
    <s v="1"/>
    <s v="-"/>
    <n v="2000"/>
    <n v="14500"/>
    <n v="2500"/>
    <n v="2500"/>
    <s v=""/>
    <x v="3"/>
  </r>
  <r>
    <x v="10"/>
    <x v="48"/>
    <s v="EM40"/>
    <x v="4"/>
    <x v="3"/>
    <x v="3"/>
    <s v="AAD_NONE"/>
    <s v="KS01010200"/>
    <s v="1"/>
    <s v="-"/>
    <n v="33700"/>
    <n v="36700"/>
    <n v="36700"/>
    <n v="36700"/>
    <s v=""/>
    <x v="3"/>
  </r>
  <r>
    <x v="10"/>
    <x v="48"/>
    <s v="EM40"/>
    <x v="20"/>
    <x v="7"/>
    <x v="3"/>
    <s v="AAD_NONE"/>
    <s v="XX01000000"/>
    <s v="1"/>
    <s v="-"/>
    <n v="2000"/>
    <n v="14500"/>
    <n v="2500"/>
    <n v="2500"/>
    <s v=""/>
    <x v="3"/>
  </r>
  <r>
    <x v="10"/>
    <x v="48"/>
    <s v="EM40"/>
    <x v="8"/>
    <x v="1"/>
    <x v="3"/>
    <s v="AAD_NONE"/>
    <s v="XX01000000"/>
    <s v="1"/>
    <s v="-"/>
    <n v="22000"/>
    <n v="22000"/>
    <n v="22000"/>
    <n v="22000"/>
    <s v=""/>
    <x v="3"/>
  </r>
  <r>
    <x v="10"/>
    <x v="48"/>
    <s v="EM40"/>
    <x v="8"/>
    <x v="1"/>
    <x v="13"/>
    <s v="AAD_NONE"/>
    <s v="XX01000000"/>
    <s v="1"/>
    <s v="-"/>
    <n v="47097"/>
    <n v="47097"/>
    <n v="47097"/>
    <n v="47097"/>
    <s v=""/>
    <x v="13"/>
  </r>
  <r>
    <x v="10"/>
    <x v="48"/>
    <s v="EM40"/>
    <x v="12"/>
    <x v="3"/>
    <x v="3"/>
    <s v="AAD_NONE"/>
    <s v="XX01000000"/>
    <s v="1"/>
    <s v="-"/>
    <n v="50000"/>
    <n v="55000"/>
    <n v="55000"/>
    <n v="55000"/>
    <s v=""/>
    <x v="3"/>
  </r>
  <r>
    <x v="10"/>
    <x v="49"/>
    <s v="EM50"/>
    <x v="3"/>
    <x v="0"/>
    <x v="3"/>
    <s v="AAD_NONE"/>
    <s v="KS01020400"/>
    <s v="1"/>
    <s v="-"/>
    <n v="962735"/>
    <n v="962735"/>
    <n v="962735"/>
    <n v="962735"/>
    <s v=""/>
    <x v="3"/>
  </r>
  <r>
    <x v="10"/>
    <x v="49"/>
    <s v="EM50"/>
    <x v="3"/>
    <x v="3"/>
    <x v="3"/>
    <s v="AAD_NONE"/>
    <s v="KS01020400"/>
    <s v="1"/>
    <s v="-"/>
    <n v="23000"/>
    <n v="22000"/>
    <n v="22000"/>
    <n v="22000"/>
    <s v=""/>
    <x v="3"/>
  </r>
  <r>
    <x v="10"/>
    <x v="49"/>
    <s v="EM50"/>
    <x v="4"/>
    <x v="0"/>
    <x v="3"/>
    <s v="AAD_NONE"/>
    <s v="KS01020400"/>
    <s v="1"/>
    <s v="-"/>
    <n v="272671"/>
    <n v="272671"/>
    <n v="272671"/>
    <n v="272671"/>
    <s v=""/>
    <x v="3"/>
  </r>
  <r>
    <x v="10"/>
    <x v="49"/>
    <s v="EM50"/>
    <x v="4"/>
    <x v="0"/>
    <x v="13"/>
    <s v="AAD_NONE"/>
    <s v="KS01020400"/>
    <s v="1"/>
    <s v="-"/>
    <n v="173498"/>
    <n v="173498"/>
    <n v="173498"/>
    <n v="173498"/>
    <s v=""/>
    <x v="13"/>
  </r>
  <r>
    <x v="10"/>
    <x v="49"/>
    <s v="EM50"/>
    <x v="4"/>
    <x v="3"/>
    <x v="3"/>
    <s v="AAD_NONE"/>
    <s v="KS01020400"/>
    <s v="1"/>
    <s v="-"/>
    <n v="31000"/>
    <n v="33000"/>
    <n v="34000"/>
    <n v="33000"/>
    <s v=""/>
    <x v="3"/>
  </r>
  <r>
    <x v="10"/>
    <x v="49"/>
    <s v="EM50"/>
    <x v="16"/>
    <x v="0"/>
    <x v="3"/>
    <s v="AAD_NONE"/>
    <s v="KS01020400"/>
    <s v="1"/>
    <s v="-"/>
    <n v="4488417"/>
    <n v="4488417"/>
    <n v="4488417"/>
    <n v="4488417"/>
    <s v=""/>
    <x v="3"/>
  </r>
  <r>
    <x v="10"/>
    <x v="49"/>
    <s v="EM50"/>
    <x v="8"/>
    <x v="1"/>
    <x v="3"/>
    <s v="AAD_NONE"/>
    <s v="XX01000000"/>
    <s v="1"/>
    <s v="-"/>
    <n v="14893"/>
    <n v="14893"/>
    <n v="14893"/>
    <n v="14893"/>
    <s v=""/>
    <x v="3"/>
  </r>
  <r>
    <x v="10"/>
    <x v="49"/>
    <s v="EM50"/>
    <x v="8"/>
    <x v="1"/>
    <x v="13"/>
    <s v="AAD_NONE"/>
    <s v="XX01000000"/>
    <s v="1"/>
    <s v="-"/>
    <n v="38169"/>
    <n v="38169"/>
    <n v="38169"/>
    <n v="38169"/>
    <s v=""/>
    <x v="13"/>
  </r>
  <r>
    <x v="10"/>
    <x v="49"/>
    <s v="EM50"/>
    <x v="8"/>
    <x v="3"/>
    <x v="3"/>
    <s v="AAD_NONE"/>
    <s v="XX01000000"/>
    <s v="1"/>
    <s v="-"/>
    <n v="2000"/>
    <n v="2000"/>
    <n v="2000"/>
    <n v="2000"/>
    <s v=""/>
    <x v="3"/>
  </r>
  <r>
    <x v="10"/>
    <x v="49"/>
    <s v="EM50"/>
    <x v="12"/>
    <x v="3"/>
    <x v="3"/>
    <s v="AAD_NONE"/>
    <s v="XX01000000"/>
    <s v="1"/>
    <s v="-"/>
    <n v="56000"/>
    <n v="57000"/>
    <n v="58000"/>
    <n v="57000"/>
    <s v=""/>
    <x v="3"/>
  </r>
  <r>
    <x v="10"/>
    <x v="50"/>
    <s v="EM60"/>
    <x v="3"/>
    <x v="0"/>
    <x v="3"/>
    <s v="AAD_NONE"/>
    <s v="KS01020500"/>
    <s v="1"/>
    <s v="-"/>
    <n v="771386"/>
    <n v="771386"/>
    <n v="771386"/>
    <n v="771386"/>
    <s v=""/>
    <x v="3"/>
  </r>
  <r>
    <x v="10"/>
    <x v="50"/>
    <s v="EM60"/>
    <x v="3"/>
    <x v="3"/>
    <x v="3"/>
    <s v="AAD_NONE"/>
    <s v="KS01020500"/>
    <s v="1"/>
    <s v="-"/>
    <n v="31000"/>
    <n v="33000"/>
    <n v="35000"/>
    <n v="37000"/>
    <s v=""/>
    <x v="3"/>
  </r>
  <r>
    <x v="10"/>
    <x v="50"/>
    <s v="EM60"/>
    <x v="4"/>
    <x v="0"/>
    <x v="3"/>
    <s v="AAD_NONE"/>
    <s v="KS01020500"/>
    <s v="1"/>
    <s v="-"/>
    <n v="176200"/>
    <n v="134500"/>
    <n v="134500"/>
    <n v="134500"/>
    <s v=""/>
    <x v="3"/>
  </r>
  <r>
    <x v="10"/>
    <x v="50"/>
    <s v="EM60"/>
    <x v="4"/>
    <x v="0"/>
    <x v="13"/>
    <s v="AAD_NONE"/>
    <s v="KS01020500"/>
    <s v="1"/>
    <s v="-"/>
    <n v="125322"/>
    <n v="125322"/>
    <n v="125322"/>
    <n v="125322"/>
    <s v=""/>
    <x v="13"/>
  </r>
  <r>
    <x v="10"/>
    <x v="50"/>
    <s v="EM60"/>
    <x v="4"/>
    <x v="3"/>
    <x v="3"/>
    <s v="AAD_NONE"/>
    <s v="KS01020500"/>
    <s v="1"/>
    <s v="-"/>
    <n v="33000"/>
    <n v="33000"/>
    <n v="33000"/>
    <n v="33000"/>
    <s v=""/>
    <x v="3"/>
  </r>
  <r>
    <x v="10"/>
    <x v="50"/>
    <s v="EM60"/>
    <x v="5"/>
    <x v="2"/>
    <x v="3"/>
    <s v="AAD_NONE"/>
    <s v="KS01020500"/>
    <s v="1"/>
    <s v="-"/>
    <n v="13609"/>
    <n v="13609"/>
    <n v="13609"/>
    <n v="13609"/>
    <s v=""/>
    <x v="3"/>
  </r>
  <r>
    <x v="10"/>
    <x v="50"/>
    <s v="EM60"/>
    <x v="8"/>
    <x v="1"/>
    <x v="3"/>
    <s v="AAD_NONE"/>
    <s v="XX01000000"/>
    <s v="1"/>
    <s v="-"/>
    <n v="14200"/>
    <n v="14200"/>
    <n v="14200"/>
    <n v="14200"/>
    <s v=""/>
    <x v="3"/>
  </r>
  <r>
    <x v="10"/>
    <x v="50"/>
    <s v="EM60"/>
    <x v="8"/>
    <x v="1"/>
    <x v="13"/>
    <s v="AAD_NONE"/>
    <s v="XX01000000"/>
    <s v="1"/>
    <s v="-"/>
    <n v="27571"/>
    <n v="27571"/>
    <n v="27571"/>
    <n v="27571"/>
    <s v=""/>
    <x v="13"/>
  </r>
  <r>
    <x v="10"/>
    <x v="50"/>
    <s v="EM60"/>
    <x v="8"/>
    <x v="3"/>
    <x v="3"/>
    <s v="AAD_NONE"/>
    <s v="XX01000000"/>
    <s v="1"/>
    <s v="-"/>
    <n v="3000"/>
    <n v="3000"/>
    <n v="3000"/>
    <n v="3000"/>
    <s v=""/>
    <x v="3"/>
  </r>
  <r>
    <x v="10"/>
    <x v="50"/>
    <s v="EM60"/>
    <x v="12"/>
    <x v="3"/>
    <x v="3"/>
    <s v="AAD_NONE"/>
    <s v="XX01000000"/>
    <s v="1"/>
    <s v="-"/>
    <n v="67000"/>
    <n v="69000"/>
    <n v="71000"/>
    <n v="73000"/>
    <s v=""/>
    <x v="3"/>
  </r>
  <r>
    <x v="10"/>
    <x v="51"/>
    <s v="EM85"/>
    <x v="0"/>
    <x v="0"/>
    <x v="118"/>
    <s v="AAD_NONE"/>
    <s v="KS01020500"/>
    <s v="1"/>
    <s v="-"/>
    <n v="80000"/>
    <m/>
    <m/>
    <m/>
    <s v=""/>
    <x v="115"/>
  </r>
  <r>
    <x v="10"/>
    <x v="51"/>
    <s v="EM85"/>
    <x v="3"/>
    <x v="0"/>
    <x v="3"/>
    <s v="AAD_NONE"/>
    <s v="KS01020500"/>
    <s v="1"/>
    <s v="-"/>
    <n v="2786633"/>
    <n v="2786633"/>
    <n v="2786633"/>
    <n v="2786633"/>
    <s v=""/>
    <x v="3"/>
  </r>
  <r>
    <x v="10"/>
    <x v="51"/>
    <s v="EM85"/>
    <x v="3"/>
    <x v="4"/>
    <x v="3"/>
    <s v="AAD_NONE"/>
    <s v="KS01020500"/>
    <s v="1"/>
    <s v="9M85-MU21-HORIZONIG"/>
    <n v="45780"/>
    <n v="53484"/>
    <n v="1270"/>
    <m/>
    <s v=""/>
    <x v="3"/>
  </r>
  <r>
    <x v="10"/>
    <x v="51"/>
    <s v="EM85"/>
    <x v="3"/>
    <x v="7"/>
    <x v="3"/>
    <s v="AAD_NONE"/>
    <s v="KS01020500"/>
    <s v="1"/>
    <s v="-"/>
    <n v="22035"/>
    <n v="16320"/>
    <m/>
    <m/>
    <s v=""/>
    <x v="3"/>
  </r>
  <r>
    <x v="10"/>
    <x v="51"/>
    <s v="EM85"/>
    <x v="3"/>
    <x v="3"/>
    <x v="3"/>
    <s v="AAD_NONE"/>
    <s v="KS01020500"/>
    <s v="1"/>
    <s v="-"/>
    <n v="1007130"/>
    <n v="1007130"/>
    <n v="1007130"/>
    <n v="1007130"/>
    <s v=""/>
    <x v="3"/>
  </r>
  <r>
    <x v="10"/>
    <x v="51"/>
    <s v="EM85"/>
    <x v="4"/>
    <x v="0"/>
    <x v="3"/>
    <s v="AAD_NONE"/>
    <s v="KS01020500"/>
    <s v="1"/>
    <s v="-"/>
    <n v="566533"/>
    <n v="566533"/>
    <n v="566533"/>
    <n v="566533"/>
    <s v=""/>
    <x v="3"/>
  </r>
  <r>
    <x v="10"/>
    <x v="51"/>
    <s v="EM85"/>
    <x v="4"/>
    <x v="0"/>
    <x v="13"/>
    <s v="AAD_NONE"/>
    <s v="KS01020500"/>
    <s v="1"/>
    <s v="-"/>
    <n v="3946748"/>
    <n v="3946748"/>
    <n v="3946748"/>
    <n v="3946748"/>
    <s v=""/>
    <x v="13"/>
  </r>
  <r>
    <x v="10"/>
    <x v="51"/>
    <s v="EM85"/>
    <x v="4"/>
    <x v="4"/>
    <x v="3"/>
    <s v="AAD_NONE"/>
    <s v="KS01020500"/>
    <s v="1"/>
    <s v="9M85-MU21-HORIZONIG"/>
    <n v="21445"/>
    <n v="20663"/>
    <n v="5526"/>
    <m/>
    <s v=""/>
    <x v="3"/>
  </r>
  <r>
    <x v="10"/>
    <x v="51"/>
    <s v="EM85"/>
    <x v="4"/>
    <x v="7"/>
    <x v="3"/>
    <s v="AAD_NONE"/>
    <s v="KS01020500"/>
    <s v="1"/>
    <s v="-"/>
    <n v="9807"/>
    <n v="7115"/>
    <m/>
    <m/>
    <s v=""/>
    <x v="3"/>
  </r>
  <r>
    <x v="10"/>
    <x v="51"/>
    <s v="EM85"/>
    <x v="4"/>
    <x v="3"/>
    <x v="3"/>
    <s v="AAD_NONE"/>
    <s v="KS01020500"/>
    <s v="1"/>
    <s v="-"/>
    <n v="1442870"/>
    <n v="1442870"/>
    <n v="1442870"/>
    <n v="1442870"/>
    <s v=""/>
    <x v="3"/>
  </r>
  <r>
    <x v="10"/>
    <x v="51"/>
    <s v="EM85"/>
    <x v="5"/>
    <x v="2"/>
    <x v="3"/>
    <s v="AAD_NONE"/>
    <s v="KS01020500"/>
    <s v="1"/>
    <s v="-"/>
    <n v="669154"/>
    <n v="635739"/>
    <n v="565804"/>
    <n v="541947"/>
    <s v=""/>
    <x v="3"/>
  </r>
  <r>
    <x v="10"/>
    <x v="51"/>
    <s v="EM85"/>
    <x v="20"/>
    <x v="7"/>
    <x v="3"/>
    <s v="AAD_NONE"/>
    <s v="XX01000000"/>
    <s v="1"/>
    <s v="-"/>
    <n v="34000"/>
    <n v="25000"/>
    <m/>
    <m/>
    <s v=""/>
    <x v="3"/>
  </r>
  <r>
    <x v="10"/>
    <x v="51"/>
    <s v="EM85"/>
    <x v="10"/>
    <x v="4"/>
    <x v="3"/>
    <s v="AAD_NONE"/>
    <s v="XX01000000"/>
    <s v="1"/>
    <s v="9M85-MU21-HORIZONIG"/>
    <n v="67225"/>
    <n v="74147"/>
    <n v="6795"/>
    <m/>
    <s v=""/>
    <x v="3"/>
  </r>
  <r>
    <x v="10"/>
    <x v="51"/>
    <s v="EM85"/>
    <x v="8"/>
    <x v="1"/>
    <x v="3"/>
    <s v="AAD_NONE"/>
    <s v="XX01000000"/>
    <s v="1"/>
    <s v="-"/>
    <n v="310922"/>
    <n v="310922"/>
    <n v="310922"/>
    <n v="310922"/>
    <s v=""/>
    <x v="3"/>
  </r>
  <r>
    <x v="10"/>
    <x v="51"/>
    <s v="EM85"/>
    <x v="8"/>
    <x v="1"/>
    <x v="13"/>
    <s v="AAD_NONE"/>
    <s v="XX01000000"/>
    <s v="1"/>
    <s v="-"/>
    <n v="868284"/>
    <n v="868284"/>
    <n v="868284"/>
    <n v="868284"/>
    <s v=""/>
    <x v="13"/>
  </r>
  <r>
    <x v="10"/>
    <x v="51"/>
    <s v="EM85"/>
    <x v="8"/>
    <x v="7"/>
    <x v="3"/>
    <s v="AAD_NONE"/>
    <s v="XX01000000"/>
    <s v="1"/>
    <s v="-"/>
    <n v="2158"/>
    <n v="1565"/>
    <m/>
    <m/>
    <s v=""/>
    <x v="3"/>
  </r>
  <r>
    <x v="10"/>
    <x v="51"/>
    <s v="EM85"/>
    <x v="12"/>
    <x v="3"/>
    <x v="3"/>
    <s v="AAD_NONE"/>
    <s v="XX01000000"/>
    <s v="1"/>
    <s v="-"/>
    <n v="2450000"/>
    <n v="2450000"/>
    <n v="2450000"/>
    <n v="2450000"/>
    <s v=""/>
    <x v="3"/>
  </r>
  <r>
    <x v="10"/>
    <x v="52"/>
    <s v="EM88"/>
    <x v="3"/>
    <x v="0"/>
    <x v="3"/>
    <s v="AAD_NONE"/>
    <s v="KS01020500"/>
    <s v="1"/>
    <s v="-"/>
    <n v="176904"/>
    <n v="176904"/>
    <n v="176904"/>
    <n v="176904"/>
    <s v=""/>
    <x v="3"/>
  </r>
  <r>
    <x v="10"/>
    <x v="52"/>
    <s v="EM88"/>
    <x v="3"/>
    <x v="3"/>
    <x v="3"/>
    <s v="AAD_NONE"/>
    <s v="KS01020500"/>
    <s v="1"/>
    <s v="-"/>
    <n v="58423"/>
    <n v="59423"/>
    <n v="60423"/>
    <n v="60423"/>
    <s v=""/>
    <x v="3"/>
  </r>
  <r>
    <x v="10"/>
    <x v="52"/>
    <s v="EM88"/>
    <x v="4"/>
    <x v="0"/>
    <x v="3"/>
    <s v="AAD_NONE"/>
    <s v="KS01020500"/>
    <s v="1"/>
    <s v="-"/>
    <n v="60185"/>
    <n v="60185"/>
    <n v="60185"/>
    <n v="60185"/>
    <s v=""/>
    <x v="3"/>
  </r>
  <r>
    <x v="10"/>
    <x v="52"/>
    <s v="EM88"/>
    <x v="4"/>
    <x v="3"/>
    <x v="3"/>
    <s v="AAD_NONE"/>
    <s v="KS01020500"/>
    <s v="1"/>
    <s v="-"/>
    <n v="9577"/>
    <n v="9577"/>
    <n v="9577"/>
    <n v="9577"/>
    <s v=""/>
    <x v="3"/>
  </r>
  <r>
    <x v="10"/>
    <x v="52"/>
    <s v="EM88"/>
    <x v="5"/>
    <x v="2"/>
    <x v="3"/>
    <s v="AAD_NONE"/>
    <s v="KS01020500"/>
    <s v="1"/>
    <s v="-"/>
    <n v="103664"/>
    <n v="103664"/>
    <n v="98189"/>
    <n v="98189"/>
    <s v=""/>
    <x v="3"/>
  </r>
  <r>
    <x v="10"/>
    <x v="52"/>
    <s v="EM88"/>
    <x v="8"/>
    <x v="1"/>
    <x v="3"/>
    <s v="AAD_NONE"/>
    <s v="XX01000000"/>
    <s v="1"/>
    <s v="-"/>
    <n v="1679"/>
    <n v="1679"/>
    <n v="1679"/>
    <n v="1679"/>
    <s v=""/>
    <x v="3"/>
  </r>
  <r>
    <x v="10"/>
    <x v="52"/>
    <s v="EM88"/>
    <x v="12"/>
    <x v="3"/>
    <x v="3"/>
    <s v="AAD_NONE"/>
    <s v="XX01000000"/>
    <s v="1"/>
    <s v="-"/>
    <n v="68000"/>
    <n v="69000"/>
    <n v="70000"/>
    <n v="70000"/>
    <s v=""/>
    <x v="3"/>
  </r>
  <r>
    <x v="10"/>
    <x v="52"/>
    <s v="EM88"/>
    <x v="18"/>
    <x v="1"/>
    <x v="3"/>
    <s v="AAD_NONE"/>
    <s v="XX01000000"/>
    <s v="1"/>
    <s v="-"/>
    <n v="2750"/>
    <n v="2750"/>
    <n v="2750"/>
    <n v="2750"/>
    <s v=""/>
    <x v="3"/>
  </r>
  <r>
    <x v="10"/>
    <x v="53"/>
    <s v="EM89"/>
    <x v="3"/>
    <x v="0"/>
    <x v="3"/>
    <s v="AAD_NONE"/>
    <s v="KS01020500"/>
    <s v="1"/>
    <s v="-"/>
    <n v="274000"/>
    <n v="274000"/>
    <n v="274000"/>
    <n v="274000"/>
    <s v=""/>
    <x v="3"/>
  </r>
  <r>
    <x v="10"/>
    <x v="53"/>
    <s v="EM89"/>
    <x v="3"/>
    <x v="3"/>
    <x v="3"/>
    <s v="AAD_NONE"/>
    <s v="KS01020500"/>
    <s v="1"/>
    <s v="-"/>
    <n v="8000"/>
    <n v="8000"/>
    <n v="9000"/>
    <n v="7000"/>
    <s v=""/>
    <x v="3"/>
  </r>
  <r>
    <x v="10"/>
    <x v="53"/>
    <s v="EM89"/>
    <x v="4"/>
    <x v="0"/>
    <x v="3"/>
    <s v="AAD_NONE"/>
    <s v="KS01020500"/>
    <s v="1"/>
    <s v="-"/>
    <n v="45693"/>
    <n v="45693"/>
    <n v="45693"/>
    <n v="45693"/>
    <s v=""/>
    <x v="3"/>
  </r>
  <r>
    <x v="10"/>
    <x v="53"/>
    <s v="EM89"/>
    <x v="4"/>
    <x v="3"/>
    <x v="3"/>
    <s v="AAD_NONE"/>
    <s v="KS01020500"/>
    <s v="1"/>
    <s v="-"/>
    <n v="11000"/>
    <n v="11500"/>
    <n v="11000"/>
    <n v="13500"/>
    <s v=""/>
    <x v="3"/>
  </r>
  <r>
    <x v="10"/>
    <x v="53"/>
    <s v="EM89"/>
    <x v="5"/>
    <x v="2"/>
    <x v="3"/>
    <s v="AAD_NONE"/>
    <s v="KS01020500"/>
    <s v="1"/>
    <s v="-"/>
    <n v="27666"/>
    <n v="27666"/>
    <n v="27666"/>
    <n v="27666"/>
    <s v=""/>
    <x v="3"/>
  </r>
  <r>
    <x v="10"/>
    <x v="53"/>
    <s v="EM89"/>
    <x v="8"/>
    <x v="1"/>
    <x v="3"/>
    <s v="AAD_NONE"/>
    <s v="XX01000000"/>
    <s v="1"/>
    <s v="-"/>
    <n v="12200"/>
    <n v="12200"/>
    <n v="12200"/>
    <n v="12200"/>
    <s v=""/>
    <x v="3"/>
  </r>
  <r>
    <x v="10"/>
    <x v="53"/>
    <s v="EM89"/>
    <x v="12"/>
    <x v="3"/>
    <x v="3"/>
    <s v="AAD_NONE"/>
    <s v="XX01000000"/>
    <s v="1"/>
    <s v="-"/>
    <n v="19000"/>
    <n v="19500"/>
    <n v="20000"/>
    <n v="20500"/>
    <s v=""/>
    <x v="3"/>
  </r>
  <r>
    <x v="11"/>
    <x v="54"/>
    <s v="EN10"/>
    <x v="0"/>
    <x v="0"/>
    <x v="0"/>
    <s v="AAD_NONE"/>
    <s v="TI02000000"/>
    <s v="1"/>
    <s v="-"/>
    <n v="1986950"/>
    <n v="6313812"/>
    <n v="6794000"/>
    <n v="6794000"/>
    <s v=""/>
    <x v="0"/>
  </r>
  <r>
    <x v="11"/>
    <x v="54"/>
    <s v="EN10"/>
    <x v="0"/>
    <x v="4"/>
    <x v="0"/>
    <s v="AAD_NONE"/>
    <s v="IYDA000000"/>
    <s v="1"/>
    <s v="9N10-RR20-03142-BURO"/>
    <n v="2555000"/>
    <n v="120000"/>
    <m/>
    <m/>
    <s v=""/>
    <x v="0"/>
  </r>
  <r>
    <x v="11"/>
    <x v="54"/>
    <s v="EN10"/>
    <x v="0"/>
    <x v="4"/>
    <x v="0"/>
    <s v="AAD_NONE"/>
    <s v="IYDA000000"/>
    <s v="1"/>
    <s v="1N10-RF21-01212-DIGI"/>
    <n v="160000"/>
    <n v="80000"/>
    <n v="80000"/>
    <n v="80000"/>
    <s v=""/>
    <x v="0"/>
  </r>
  <r>
    <x v="11"/>
    <x v="54"/>
    <s v="EN10"/>
    <x v="0"/>
    <x v="4"/>
    <x v="0"/>
    <s v="AAD_NONE"/>
    <s v="TIEK000000"/>
    <s v="1"/>
    <s v="9N10-RR20-03132-EV"/>
    <n v="180717"/>
    <m/>
    <m/>
    <m/>
    <s v=""/>
    <x v="0"/>
  </r>
  <r>
    <x v="11"/>
    <x v="54"/>
    <s v="EN10"/>
    <x v="1"/>
    <x v="1"/>
    <x v="0"/>
    <s v="AAD_NONE"/>
    <s v="XX01000000"/>
    <s v="1"/>
    <s v="-"/>
    <n v="437129"/>
    <n v="1389039"/>
    <n v="1494680"/>
    <n v="1494680"/>
    <s v=""/>
    <x v="0"/>
  </r>
  <r>
    <x v="11"/>
    <x v="54"/>
    <s v="EN10"/>
    <x v="1"/>
    <x v="4"/>
    <x v="0"/>
    <s v="AAD_NONE"/>
    <s v="XX01000000"/>
    <s v="1"/>
    <s v="1N10-RF21-01212-DIGI"/>
    <n v="35200"/>
    <n v="17600"/>
    <n v="17600"/>
    <n v="17600"/>
    <s v=""/>
    <x v="0"/>
  </r>
  <r>
    <x v="11"/>
    <x v="54"/>
    <s v="EN10"/>
    <x v="26"/>
    <x v="0"/>
    <x v="3"/>
    <s v="AAD_NONE"/>
    <s v="XX01000000"/>
    <s v="1"/>
    <s v="-"/>
    <n v="-4000000"/>
    <n v="-4000000"/>
    <n v="-3000000"/>
    <m/>
    <s v=""/>
    <x v="3"/>
  </r>
  <r>
    <x v="11"/>
    <x v="54"/>
    <s v="EN10"/>
    <x v="27"/>
    <x v="5"/>
    <x v="68"/>
    <s v="AAD_NONE"/>
    <s v="XX01000000"/>
    <s v="1"/>
    <s v="S1NRF-RT21-01346"/>
    <n v="-6145000"/>
    <n v="-4385000"/>
    <n v="-4385000"/>
    <m/>
    <s v=""/>
    <x v="65"/>
  </r>
  <r>
    <x v="11"/>
    <x v="54"/>
    <s v="EN10"/>
    <x v="2"/>
    <x v="0"/>
    <x v="3"/>
    <s v="AAD_NONE"/>
    <s v="TI02010100"/>
    <s v="1"/>
    <s v="-"/>
    <n v="9700"/>
    <m/>
    <m/>
    <m/>
    <s v=""/>
    <x v="3"/>
  </r>
  <r>
    <x v="11"/>
    <x v="54"/>
    <s v="EN10"/>
    <x v="2"/>
    <x v="0"/>
    <x v="3"/>
    <s v="AAD_NONE"/>
    <s v="TI02010200"/>
    <s v="1"/>
    <s v="-"/>
    <n v="300"/>
    <m/>
    <m/>
    <m/>
    <s v=""/>
    <x v="3"/>
  </r>
  <r>
    <x v="11"/>
    <x v="54"/>
    <s v="EN10"/>
    <x v="3"/>
    <x v="0"/>
    <x v="3"/>
    <s v="AAD_NONE"/>
    <s v="IYDA010100"/>
    <s v="1"/>
    <s v="-"/>
    <n v="376575"/>
    <n v="376957"/>
    <n v="377275"/>
    <n v="377275"/>
    <s v=""/>
    <x v="3"/>
  </r>
  <r>
    <x v="11"/>
    <x v="54"/>
    <s v="EN10"/>
    <x v="3"/>
    <x v="0"/>
    <x v="3"/>
    <s v="AAD_NONE"/>
    <s v="IYDA010100"/>
    <s v="1"/>
    <s v="9N10-MU00-EQUITECH"/>
    <n v="510"/>
    <n v="170"/>
    <m/>
    <m/>
    <s v=""/>
    <x v="3"/>
  </r>
  <r>
    <x v="11"/>
    <x v="54"/>
    <s v="EN10"/>
    <x v="3"/>
    <x v="0"/>
    <x v="3"/>
    <s v="AAD_NONE"/>
    <s v="IYDA010200"/>
    <s v="1"/>
    <s v="-"/>
    <n v="1602459"/>
    <n v="1603351"/>
    <n v="1604092"/>
    <n v="1604092"/>
    <s v=""/>
    <x v="3"/>
  </r>
  <r>
    <x v="11"/>
    <x v="54"/>
    <s v="EN10"/>
    <x v="3"/>
    <x v="0"/>
    <x v="3"/>
    <s v="AAD_NONE"/>
    <s v="IYDA010200"/>
    <s v="1"/>
    <s v="9N10-MU21-ESTQCI"/>
    <n v="46420"/>
    <m/>
    <m/>
    <m/>
    <s v=""/>
    <x v="3"/>
  </r>
  <r>
    <x v="11"/>
    <x v="54"/>
    <s v="EN10"/>
    <x v="3"/>
    <x v="0"/>
    <x v="3"/>
    <s v="AAD_NONE"/>
    <s v="IYDA010200"/>
    <s v="1"/>
    <s v="9N10-MU00-EQUITECH"/>
    <n v="3193"/>
    <n v="1064"/>
    <m/>
    <m/>
    <s v=""/>
    <x v="3"/>
  </r>
  <r>
    <x v="11"/>
    <x v="54"/>
    <s v="EN10"/>
    <x v="3"/>
    <x v="0"/>
    <x v="3"/>
    <s v="AAD_NONE"/>
    <s v="IYDA020100"/>
    <s v="1"/>
    <s v="-"/>
    <n v="374621"/>
    <n v="374749"/>
    <n v="374855"/>
    <n v="374855"/>
    <s v=""/>
    <x v="3"/>
  </r>
  <r>
    <x v="11"/>
    <x v="54"/>
    <s v="EN10"/>
    <x v="3"/>
    <x v="0"/>
    <x v="3"/>
    <s v="AAD_NONE"/>
    <s v="IYDA020200"/>
    <s v="1"/>
    <s v="-"/>
    <n v="212703"/>
    <n v="212830"/>
    <n v="212936"/>
    <n v="212936"/>
    <s v=""/>
    <x v="3"/>
  </r>
  <r>
    <x v="11"/>
    <x v="54"/>
    <s v="EN10"/>
    <x v="3"/>
    <x v="0"/>
    <x v="3"/>
    <s v="AAD_NONE"/>
    <s v="IYDA030100"/>
    <s v="1"/>
    <s v="-"/>
    <n v="218469"/>
    <n v="218596"/>
    <n v="218702"/>
    <n v="218702"/>
    <s v=""/>
    <x v="3"/>
  </r>
  <r>
    <x v="11"/>
    <x v="54"/>
    <s v="EN10"/>
    <x v="3"/>
    <x v="0"/>
    <x v="3"/>
    <s v="AAD_NONE"/>
    <s v="IYDA030200"/>
    <s v="1"/>
    <s v="-"/>
    <n v="131049"/>
    <n v="131177"/>
    <n v="131282"/>
    <n v="131282"/>
    <s v=""/>
    <x v="3"/>
  </r>
  <r>
    <x v="11"/>
    <x v="54"/>
    <s v="EN10"/>
    <x v="3"/>
    <x v="0"/>
    <x v="3"/>
    <s v="AAD_NONE"/>
    <s v="IYDA030300"/>
    <s v="1"/>
    <s v="-"/>
    <n v="128215"/>
    <n v="128342"/>
    <n v="128448"/>
    <n v="128448"/>
    <s v=""/>
    <x v="3"/>
  </r>
  <r>
    <x v="11"/>
    <x v="54"/>
    <s v="EN10"/>
    <x v="3"/>
    <x v="0"/>
    <x v="3"/>
    <s v="AAD_NONE"/>
    <s v="HE01010200"/>
    <s v="1"/>
    <s v="-"/>
    <n v="875572"/>
    <n v="876465"/>
    <n v="877205"/>
    <n v="877205"/>
    <s v=""/>
    <x v="3"/>
  </r>
  <r>
    <x v="11"/>
    <x v="54"/>
    <s v="EN10"/>
    <x v="3"/>
    <x v="0"/>
    <x v="3"/>
    <s v="AAD_NONE"/>
    <s v="HE01010300"/>
    <s v="1"/>
    <s v="-"/>
    <n v="608960"/>
    <n v="609343"/>
    <n v="609660"/>
    <n v="609660"/>
    <s v=""/>
    <x v="3"/>
  </r>
  <r>
    <x v="11"/>
    <x v="54"/>
    <s v="EN10"/>
    <x v="3"/>
    <x v="0"/>
    <x v="3"/>
    <s v="AAD_NONE"/>
    <s v="HE09030100"/>
    <s v="1"/>
    <s v="-"/>
    <n v="586281"/>
    <n v="586791"/>
    <n v="587214"/>
    <n v="587214"/>
    <s v=""/>
    <x v="3"/>
  </r>
  <r>
    <x v="11"/>
    <x v="54"/>
    <s v="EN10"/>
    <x v="3"/>
    <x v="0"/>
    <x v="3"/>
    <s v="AAD_NONE"/>
    <s v="TI02010100"/>
    <s v="1"/>
    <s v="-"/>
    <n v="1594555"/>
    <n v="1595575"/>
    <n v="1521291"/>
    <n v="1521291"/>
    <s v=""/>
    <x v="3"/>
  </r>
  <r>
    <x v="11"/>
    <x v="54"/>
    <s v="EN10"/>
    <x v="3"/>
    <x v="0"/>
    <x v="3"/>
    <s v="AAD_NONE"/>
    <s v="TI02010200"/>
    <s v="1"/>
    <s v="-"/>
    <n v="313665"/>
    <n v="313920"/>
    <n v="293262"/>
    <n v="293262"/>
    <s v=""/>
    <x v="3"/>
  </r>
  <r>
    <x v="11"/>
    <x v="54"/>
    <s v="EN10"/>
    <x v="3"/>
    <x v="0"/>
    <x v="3"/>
    <s v="AAD_NONE"/>
    <s v="TIEK010200"/>
    <s v="1"/>
    <s v="-"/>
    <n v="828039"/>
    <n v="828804"/>
    <n v="829439"/>
    <n v="829439"/>
    <s v=""/>
    <x v="3"/>
  </r>
  <r>
    <x v="11"/>
    <x v="54"/>
    <s v="EN10"/>
    <x v="3"/>
    <x v="0"/>
    <x v="3"/>
    <s v="AAD_NONE"/>
    <s v="TIEK010300"/>
    <s v="1"/>
    <s v="-"/>
    <n v="210092"/>
    <n v="210347"/>
    <n v="210559"/>
    <n v="210559"/>
    <s v=""/>
    <x v="3"/>
  </r>
  <r>
    <x v="11"/>
    <x v="54"/>
    <s v="EN10"/>
    <x v="3"/>
    <x v="0"/>
    <x v="3"/>
    <s v="AAD_NONE"/>
    <s v="TIEK010400"/>
    <s v="1"/>
    <s v="-"/>
    <n v="1103271"/>
    <n v="1104163"/>
    <n v="1104904"/>
    <n v="1104904"/>
    <s v=""/>
    <x v="3"/>
  </r>
  <r>
    <x v="11"/>
    <x v="54"/>
    <s v="EN10"/>
    <x v="3"/>
    <x v="0"/>
    <x v="119"/>
    <s v="AAD_NONE"/>
    <s v="TIEK010400"/>
    <s v="1"/>
    <s v="-"/>
    <n v="144196"/>
    <n v="144196"/>
    <n v="144196"/>
    <n v="144196"/>
    <s v=""/>
    <x v="116"/>
  </r>
  <r>
    <x v="11"/>
    <x v="54"/>
    <s v="EN10"/>
    <x v="3"/>
    <x v="0"/>
    <x v="24"/>
    <s v="AAD_NONE"/>
    <s v="IYDA010100"/>
    <s v="1"/>
    <s v="-"/>
    <n v="5482"/>
    <n v="5302"/>
    <m/>
    <m/>
    <s v=""/>
    <x v="23"/>
  </r>
  <r>
    <x v="11"/>
    <x v="54"/>
    <s v="EN10"/>
    <x v="3"/>
    <x v="0"/>
    <x v="24"/>
    <s v="AAD_NONE"/>
    <s v="IYDA010200"/>
    <s v="1"/>
    <s v="-"/>
    <n v="12791"/>
    <n v="12372"/>
    <m/>
    <m/>
    <s v=""/>
    <x v="23"/>
  </r>
  <r>
    <x v="11"/>
    <x v="54"/>
    <s v="EN10"/>
    <x v="3"/>
    <x v="0"/>
    <x v="24"/>
    <s v="AAD_NONE"/>
    <s v="IYDA020100"/>
    <s v="1"/>
    <s v="-"/>
    <n v="1827"/>
    <n v="1767"/>
    <m/>
    <m/>
    <s v=""/>
    <x v="23"/>
  </r>
  <r>
    <x v="11"/>
    <x v="54"/>
    <s v="EN10"/>
    <x v="3"/>
    <x v="0"/>
    <x v="24"/>
    <s v="AAD_NONE"/>
    <s v="IYDA020200"/>
    <s v="1"/>
    <s v="-"/>
    <n v="1827"/>
    <n v="1767"/>
    <m/>
    <m/>
    <s v=""/>
    <x v="23"/>
  </r>
  <r>
    <x v="11"/>
    <x v="54"/>
    <s v="EN10"/>
    <x v="3"/>
    <x v="0"/>
    <x v="24"/>
    <s v="AAD_NONE"/>
    <s v="IYDA030100"/>
    <s v="1"/>
    <s v="-"/>
    <n v="1827"/>
    <n v="1767"/>
    <m/>
    <m/>
    <s v=""/>
    <x v="23"/>
  </r>
  <r>
    <x v="11"/>
    <x v="54"/>
    <s v="EN10"/>
    <x v="3"/>
    <x v="0"/>
    <x v="24"/>
    <s v="AAD_NONE"/>
    <s v="IYDA030200"/>
    <s v="1"/>
    <s v="-"/>
    <n v="1827"/>
    <n v="1767"/>
    <m/>
    <m/>
    <s v=""/>
    <x v="23"/>
  </r>
  <r>
    <x v="11"/>
    <x v="54"/>
    <s v="EN10"/>
    <x v="3"/>
    <x v="0"/>
    <x v="24"/>
    <s v="AAD_NONE"/>
    <s v="IYDA030300"/>
    <s v="1"/>
    <s v="-"/>
    <n v="1827"/>
    <n v="1767"/>
    <m/>
    <m/>
    <s v=""/>
    <x v="23"/>
  </r>
  <r>
    <x v="11"/>
    <x v="54"/>
    <s v="EN10"/>
    <x v="3"/>
    <x v="0"/>
    <x v="24"/>
    <s v="AAD_NONE"/>
    <s v="HE01010200"/>
    <s v="1"/>
    <s v="-"/>
    <n v="12791"/>
    <n v="12372"/>
    <m/>
    <m/>
    <s v=""/>
    <x v="23"/>
  </r>
  <r>
    <x v="11"/>
    <x v="54"/>
    <s v="EN10"/>
    <x v="3"/>
    <x v="0"/>
    <x v="24"/>
    <s v="AAD_NONE"/>
    <s v="HE01010300"/>
    <s v="1"/>
    <s v="-"/>
    <n v="5482"/>
    <n v="5302"/>
    <m/>
    <m/>
    <s v=""/>
    <x v="23"/>
  </r>
  <r>
    <x v="11"/>
    <x v="54"/>
    <s v="EN10"/>
    <x v="3"/>
    <x v="0"/>
    <x v="24"/>
    <s v="AAD_NONE"/>
    <s v="HE09030100"/>
    <s v="1"/>
    <s v="-"/>
    <n v="7309"/>
    <n v="7070"/>
    <m/>
    <m/>
    <s v=""/>
    <x v="23"/>
  </r>
  <r>
    <x v="11"/>
    <x v="54"/>
    <s v="EN10"/>
    <x v="3"/>
    <x v="0"/>
    <x v="24"/>
    <s v="AAD_NONE"/>
    <s v="TI02010100"/>
    <s v="1"/>
    <s v="-"/>
    <n v="40180"/>
    <n v="47447"/>
    <m/>
    <m/>
    <s v=""/>
    <x v="23"/>
  </r>
  <r>
    <x v="11"/>
    <x v="54"/>
    <s v="EN10"/>
    <x v="3"/>
    <x v="0"/>
    <x v="24"/>
    <s v="AAD_NONE"/>
    <s v="TI02010200"/>
    <s v="1"/>
    <s v="-"/>
    <n v="10755"/>
    <n v="12788"/>
    <m/>
    <m/>
    <s v=""/>
    <x v="23"/>
  </r>
  <r>
    <x v="11"/>
    <x v="54"/>
    <s v="EN10"/>
    <x v="3"/>
    <x v="0"/>
    <x v="24"/>
    <s v="AAD_NONE"/>
    <s v="TIEK010200"/>
    <s v="1"/>
    <s v="-"/>
    <n v="10964"/>
    <n v="10604"/>
    <m/>
    <m/>
    <s v=""/>
    <x v="23"/>
  </r>
  <r>
    <x v="11"/>
    <x v="54"/>
    <s v="EN10"/>
    <x v="3"/>
    <x v="0"/>
    <x v="24"/>
    <s v="AAD_NONE"/>
    <s v="TIEK010300"/>
    <s v="1"/>
    <s v="-"/>
    <n v="3655"/>
    <n v="3535"/>
    <m/>
    <m/>
    <s v=""/>
    <x v="23"/>
  </r>
  <r>
    <x v="11"/>
    <x v="54"/>
    <s v="EN10"/>
    <x v="3"/>
    <x v="0"/>
    <x v="24"/>
    <s v="AAD_NONE"/>
    <s v="TIEK010400"/>
    <s v="1"/>
    <s v="-"/>
    <n v="12791"/>
    <n v="12372"/>
    <m/>
    <m/>
    <s v=""/>
    <x v="23"/>
  </r>
  <r>
    <x v="11"/>
    <x v="54"/>
    <s v="EN10"/>
    <x v="3"/>
    <x v="4"/>
    <x v="3"/>
    <s v="AAD_NONE"/>
    <s v="IYDA010100"/>
    <s v="1"/>
    <s v="9N10-MU00-EQUITECH"/>
    <n v="4586"/>
    <n v="1529"/>
    <m/>
    <m/>
    <s v=""/>
    <x v="3"/>
  </r>
  <r>
    <x v="11"/>
    <x v="54"/>
    <s v="EN10"/>
    <x v="3"/>
    <x v="4"/>
    <x v="3"/>
    <s v="AAD_NONE"/>
    <s v="IYDA010100"/>
    <s v="1"/>
    <s v="1N10-TA21-07121"/>
    <n v="50197"/>
    <n v="52456"/>
    <n v="54816"/>
    <n v="57283"/>
    <s v=""/>
    <x v="3"/>
  </r>
  <r>
    <x v="11"/>
    <x v="54"/>
    <s v="EN10"/>
    <x v="3"/>
    <x v="4"/>
    <x v="3"/>
    <s v="AAD_NONE"/>
    <s v="IYDA010200"/>
    <s v="1"/>
    <s v="9N10-MU21-ESTQCI"/>
    <n v="46420"/>
    <m/>
    <m/>
    <m/>
    <s v=""/>
    <x v="3"/>
  </r>
  <r>
    <x v="11"/>
    <x v="54"/>
    <s v="EN10"/>
    <x v="3"/>
    <x v="4"/>
    <x v="3"/>
    <s v="AAD_NONE"/>
    <s v="IYDA010200"/>
    <s v="1"/>
    <s v="9N10-MU00-EQUITECH"/>
    <n v="28741"/>
    <n v="9580"/>
    <m/>
    <m/>
    <s v=""/>
    <x v="3"/>
  </r>
  <r>
    <x v="11"/>
    <x v="54"/>
    <s v="EN10"/>
    <x v="3"/>
    <x v="4"/>
    <x v="3"/>
    <s v="AAD_NONE"/>
    <s v="IYDA010200"/>
    <s v="1"/>
    <s v="9N10-RR20-03112-AVA"/>
    <n v="144670"/>
    <n v="36167"/>
    <m/>
    <m/>
    <s v=""/>
    <x v="3"/>
  </r>
  <r>
    <x v="11"/>
    <x v="54"/>
    <s v="EN10"/>
    <x v="3"/>
    <x v="4"/>
    <x v="3"/>
    <s v="AAD_NONE"/>
    <s v="IYDA010200"/>
    <s v="1"/>
    <s v="9N10-RR20-03122-ERA"/>
    <n v="146110"/>
    <m/>
    <m/>
    <m/>
    <s v=""/>
    <x v="3"/>
  </r>
  <r>
    <x v="11"/>
    <x v="54"/>
    <s v="EN10"/>
    <x v="3"/>
    <x v="4"/>
    <x v="3"/>
    <s v="AAD_NONE"/>
    <s v="IYDA010200"/>
    <s v="1"/>
    <s v="9N10-RR20-03142-BURO"/>
    <n v="119600"/>
    <n v="126776"/>
    <m/>
    <m/>
    <s v=""/>
    <x v="3"/>
  </r>
  <r>
    <x v="11"/>
    <x v="54"/>
    <s v="EN10"/>
    <x v="3"/>
    <x v="4"/>
    <x v="3"/>
    <s v="AAD_NONE"/>
    <s v="IYDA010200"/>
    <s v="1"/>
    <s v="1N10-TA21-07121"/>
    <n v="117126"/>
    <n v="122397"/>
    <n v="127905"/>
    <n v="133661"/>
    <s v=""/>
    <x v="3"/>
  </r>
  <r>
    <x v="11"/>
    <x v="54"/>
    <s v="EN10"/>
    <x v="3"/>
    <x v="4"/>
    <x v="3"/>
    <s v="AAD_NONE"/>
    <s v="IYDA010200"/>
    <s v="1"/>
    <s v="1N10-RF21-01212-DIGI"/>
    <n v="960408"/>
    <n v="972913"/>
    <n v="986486"/>
    <n v="986486"/>
    <s v=""/>
    <x v="3"/>
  </r>
  <r>
    <x v="11"/>
    <x v="54"/>
    <s v="EN10"/>
    <x v="3"/>
    <x v="4"/>
    <x v="3"/>
    <s v="AAD_NONE"/>
    <s v="IYDA010200"/>
    <s v="1"/>
    <s v="1N10-RF21-01212-VKDI"/>
    <n v="288000"/>
    <n v="300000"/>
    <m/>
    <m/>
    <s v=""/>
    <x v="3"/>
  </r>
  <r>
    <x v="11"/>
    <x v="54"/>
    <s v="EN10"/>
    <x v="3"/>
    <x v="4"/>
    <x v="3"/>
    <s v="AAD_NONE"/>
    <s v="IYDA020100"/>
    <s v="1"/>
    <s v="9N10-RR20-03212-BTE2"/>
    <n v="368550"/>
    <m/>
    <m/>
    <m/>
    <s v=""/>
    <x v="3"/>
  </r>
  <r>
    <x v="11"/>
    <x v="54"/>
    <s v="EN10"/>
    <x v="3"/>
    <x v="4"/>
    <x v="3"/>
    <s v="AAD_NONE"/>
    <s v="IYDA020100"/>
    <s v="1"/>
    <s v="1N10-TA21-07121"/>
    <n v="16732"/>
    <n v="17485"/>
    <n v="18272"/>
    <n v="19094"/>
    <s v=""/>
    <x v="3"/>
  </r>
  <r>
    <x v="11"/>
    <x v="54"/>
    <s v="EN10"/>
    <x v="3"/>
    <x v="4"/>
    <x v="3"/>
    <s v="AAD_NONE"/>
    <s v="IYDA020200"/>
    <s v="1"/>
    <s v="1N10-TA21-07121"/>
    <n v="16732"/>
    <n v="17485"/>
    <n v="18272"/>
    <n v="19094"/>
    <s v=""/>
    <x v="3"/>
  </r>
  <r>
    <x v="11"/>
    <x v="54"/>
    <s v="EN10"/>
    <x v="3"/>
    <x v="4"/>
    <x v="3"/>
    <s v="AAD_NONE"/>
    <s v="IYDA030100"/>
    <s v="1"/>
    <s v="1N10-TA21-07121"/>
    <n v="16732"/>
    <n v="17485"/>
    <n v="18272"/>
    <n v="19094"/>
    <s v=""/>
    <x v="3"/>
  </r>
  <r>
    <x v="11"/>
    <x v="54"/>
    <s v="EN10"/>
    <x v="3"/>
    <x v="4"/>
    <x v="3"/>
    <s v="AAD_NONE"/>
    <s v="IYDA030200"/>
    <s v="1"/>
    <s v="9N10-RR20-03412-MIIL"/>
    <n v="55000"/>
    <m/>
    <m/>
    <m/>
    <s v=""/>
    <x v="3"/>
  </r>
  <r>
    <x v="11"/>
    <x v="54"/>
    <s v="EN10"/>
    <x v="3"/>
    <x v="4"/>
    <x v="3"/>
    <s v="AAD_NONE"/>
    <s v="IYDA030200"/>
    <s v="1"/>
    <s v="1N10-TA21-07121"/>
    <n v="16732"/>
    <n v="17485"/>
    <n v="18272"/>
    <n v="19094"/>
    <s v=""/>
    <x v="3"/>
  </r>
  <r>
    <x v="11"/>
    <x v="54"/>
    <s v="EN10"/>
    <x v="3"/>
    <x v="4"/>
    <x v="3"/>
    <s v="AAD_NONE"/>
    <s v="IYDA030300"/>
    <s v="1"/>
    <s v="1N10-TA21-07121"/>
    <n v="16732"/>
    <n v="17485"/>
    <n v="18272"/>
    <n v="19094"/>
    <s v=""/>
    <x v="3"/>
  </r>
  <r>
    <x v="11"/>
    <x v="54"/>
    <s v="EN10"/>
    <x v="3"/>
    <x v="4"/>
    <x v="3"/>
    <s v="AAD_NONE"/>
    <s v="HE01010200"/>
    <s v="1"/>
    <s v="1N10-TA21-07121"/>
    <n v="117126"/>
    <n v="122397"/>
    <n v="127905"/>
    <n v="133661"/>
    <s v=""/>
    <x v="3"/>
  </r>
  <r>
    <x v="11"/>
    <x v="54"/>
    <s v="EN10"/>
    <x v="3"/>
    <x v="4"/>
    <x v="3"/>
    <s v="AAD_NONE"/>
    <s v="HE01010200"/>
    <s v="1"/>
    <s v="1N10-SF21-04232NOOR"/>
    <n v="110000"/>
    <n v="110000"/>
    <n v="110000"/>
    <n v="115000"/>
    <s v=""/>
    <x v="3"/>
  </r>
  <r>
    <x v="11"/>
    <x v="54"/>
    <s v="EN10"/>
    <x v="3"/>
    <x v="4"/>
    <x v="3"/>
    <s v="AAD_NONE"/>
    <s v="HE01010300"/>
    <s v="1"/>
    <s v="1N10-TA21-07121"/>
    <n v="50197"/>
    <n v="52456"/>
    <n v="54816"/>
    <n v="57283"/>
    <s v=""/>
    <x v="3"/>
  </r>
  <r>
    <x v="11"/>
    <x v="54"/>
    <s v="EN10"/>
    <x v="3"/>
    <x v="4"/>
    <x v="3"/>
    <s v="AAD_NONE"/>
    <s v="HE01010300"/>
    <s v="1"/>
    <s v="1N10-SF21-04342TVR"/>
    <n v="177000"/>
    <n v="191000"/>
    <n v="207000"/>
    <n v="229000"/>
    <s v=""/>
    <x v="3"/>
  </r>
  <r>
    <x v="11"/>
    <x v="54"/>
    <s v="EN10"/>
    <x v="3"/>
    <x v="4"/>
    <x v="3"/>
    <s v="AAD_NONE"/>
    <s v="HE09030100"/>
    <s v="1"/>
    <s v="1N10-TA21-07121"/>
    <n v="226378"/>
    <n v="236566"/>
    <n v="247212"/>
    <n v="258336"/>
    <s v=""/>
    <x v="3"/>
  </r>
  <r>
    <x v="11"/>
    <x v="54"/>
    <s v="EN10"/>
    <x v="3"/>
    <x v="4"/>
    <x v="3"/>
    <s v="AAD_NONE"/>
    <s v="HE09030100"/>
    <s v="1"/>
    <s v="1N10-SF21-04222SEGRE"/>
    <n v="55311"/>
    <n v="58077"/>
    <n v="60980"/>
    <n v="64029"/>
    <s v=""/>
    <x v="3"/>
  </r>
  <r>
    <x v="11"/>
    <x v="54"/>
    <s v="EN10"/>
    <x v="3"/>
    <x v="4"/>
    <x v="3"/>
    <s v="AAD_NONE"/>
    <s v="TI02010100"/>
    <s v="1"/>
    <s v="1N10-TA21-07121"/>
    <n v="133859"/>
    <n v="139882"/>
    <n v="146177"/>
    <n v="152755"/>
    <s v=""/>
    <x v="3"/>
  </r>
  <r>
    <x v="11"/>
    <x v="54"/>
    <s v="EN10"/>
    <x v="3"/>
    <x v="4"/>
    <x v="3"/>
    <s v="AAD_NONE"/>
    <s v="TI02010200"/>
    <s v="1"/>
    <s v="1N10-TA21-07121"/>
    <n v="33465"/>
    <n v="34971"/>
    <n v="36544"/>
    <n v="38189"/>
    <s v=""/>
    <x v="3"/>
  </r>
  <r>
    <x v="11"/>
    <x v="54"/>
    <s v="EN10"/>
    <x v="3"/>
    <x v="4"/>
    <x v="3"/>
    <s v="AAD_NONE"/>
    <s v="TIEK010200"/>
    <s v="1"/>
    <s v="1N10-TA21-07121"/>
    <n v="100394"/>
    <n v="104912"/>
    <n v="109633"/>
    <n v="114566"/>
    <s v=""/>
    <x v="3"/>
  </r>
  <r>
    <x v="11"/>
    <x v="54"/>
    <s v="EN10"/>
    <x v="3"/>
    <x v="4"/>
    <x v="3"/>
    <s v="AAD_NONE"/>
    <s v="TIEK010300"/>
    <s v="1"/>
    <s v="1N10-TA21-07121"/>
    <n v="33465"/>
    <n v="34971"/>
    <n v="36544"/>
    <n v="38189"/>
    <s v=""/>
    <x v="3"/>
  </r>
  <r>
    <x v="11"/>
    <x v="54"/>
    <s v="EN10"/>
    <x v="3"/>
    <x v="4"/>
    <x v="3"/>
    <s v="AAD_NONE"/>
    <s v="TIEK010400"/>
    <s v="1"/>
    <s v="9N10-IR21-SUSTOOL"/>
    <n v="84984"/>
    <m/>
    <m/>
    <m/>
    <s v=""/>
    <x v="3"/>
  </r>
  <r>
    <x v="11"/>
    <x v="54"/>
    <s v="EN10"/>
    <x v="3"/>
    <x v="4"/>
    <x v="3"/>
    <s v="AAD_NONE"/>
    <s v="TIEK010400"/>
    <s v="1"/>
    <s v="9N10-RR20-01132-VEOS"/>
    <n v="10000"/>
    <m/>
    <m/>
    <m/>
    <s v=""/>
    <x v="3"/>
  </r>
  <r>
    <x v="11"/>
    <x v="54"/>
    <s v="EN10"/>
    <x v="3"/>
    <x v="4"/>
    <x v="3"/>
    <s v="AAD_NONE"/>
    <s v="TIEK010400"/>
    <s v="1"/>
    <s v="9N10-RR20-03132-EV"/>
    <n v="364190"/>
    <m/>
    <m/>
    <m/>
    <s v=""/>
    <x v="3"/>
  </r>
  <r>
    <x v="11"/>
    <x v="54"/>
    <s v="EN10"/>
    <x v="3"/>
    <x v="4"/>
    <x v="3"/>
    <s v="AAD_NONE"/>
    <s v="TIEK010400"/>
    <s v="1"/>
    <s v="1N10-TA21-07121"/>
    <n v="117126"/>
    <n v="122397"/>
    <n v="127905"/>
    <n v="133661"/>
    <s v=""/>
    <x v="3"/>
  </r>
  <r>
    <x v="11"/>
    <x v="54"/>
    <s v="EN10"/>
    <x v="4"/>
    <x v="0"/>
    <x v="3"/>
    <s v="AAD_NONE"/>
    <s v="IYDA010100"/>
    <s v="1"/>
    <s v="-"/>
    <n v="123573"/>
    <n v="126280"/>
    <n v="126515"/>
    <n v="126515"/>
    <s v=""/>
    <x v="3"/>
  </r>
  <r>
    <x v="11"/>
    <x v="54"/>
    <s v="EN10"/>
    <x v="4"/>
    <x v="0"/>
    <x v="3"/>
    <s v="AAD_NONE"/>
    <s v="IYDA010100"/>
    <s v="1"/>
    <s v="9N10-MU00-EQUITECH"/>
    <n v="52"/>
    <n v="40"/>
    <m/>
    <m/>
    <s v=""/>
    <x v="3"/>
  </r>
  <r>
    <x v="11"/>
    <x v="54"/>
    <s v="EN10"/>
    <x v="4"/>
    <x v="0"/>
    <x v="3"/>
    <s v="AAD_NONE"/>
    <s v="IYDA010200"/>
    <s v="1"/>
    <s v="-"/>
    <n v="607155"/>
    <n v="624052"/>
    <n v="625424"/>
    <n v="625424"/>
    <s v=""/>
    <x v="3"/>
  </r>
  <r>
    <x v="11"/>
    <x v="54"/>
    <s v="EN10"/>
    <x v="4"/>
    <x v="0"/>
    <x v="3"/>
    <s v="AAD_NONE"/>
    <s v="IYDA010200"/>
    <s v="1"/>
    <s v="9N10-MU00-EQUITECH"/>
    <n v="328"/>
    <n v="250"/>
    <m/>
    <m/>
    <s v=""/>
    <x v="3"/>
  </r>
  <r>
    <x v="11"/>
    <x v="54"/>
    <s v="EN10"/>
    <x v="4"/>
    <x v="0"/>
    <x v="3"/>
    <s v="AAD_NONE"/>
    <s v="IYDA020100"/>
    <s v="1"/>
    <s v="-"/>
    <n v="280796"/>
    <n v="280775"/>
    <n v="280784"/>
    <n v="280784"/>
    <s v=""/>
    <x v="3"/>
  </r>
  <r>
    <x v="11"/>
    <x v="54"/>
    <s v="EN10"/>
    <x v="4"/>
    <x v="0"/>
    <x v="3"/>
    <s v="AAD_NONE"/>
    <s v="IYDA020200"/>
    <s v="1"/>
    <s v="-"/>
    <n v="140081"/>
    <n v="140074"/>
    <n v="140082"/>
    <n v="140082"/>
    <s v=""/>
    <x v="3"/>
  </r>
  <r>
    <x v="11"/>
    <x v="54"/>
    <s v="EN10"/>
    <x v="4"/>
    <x v="0"/>
    <x v="3"/>
    <s v="AAD_NONE"/>
    <s v="IYDA030100"/>
    <s v="1"/>
    <s v="-"/>
    <n v="32413"/>
    <n v="32409"/>
    <n v="32417"/>
    <n v="32417"/>
    <s v=""/>
    <x v="3"/>
  </r>
  <r>
    <x v="11"/>
    <x v="54"/>
    <s v="EN10"/>
    <x v="4"/>
    <x v="0"/>
    <x v="3"/>
    <s v="AAD_NONE"/>
    <s v="IYDA030200"/>
    <s v="1"/>
    <s v="-"/>
    <n v="22080"/>
    <n v="22081"/>
    <n v="22090"/>
    <n v="22090"/>
    <s v=""/>
    <x v="3"/>
  </r>
  <r>
    <x v="11"/>
    <x v="54"/>
    <s v="EN10"/>
    <x v="4"/>
    <x v="0"/>
    <x v="3"/>
    <s v="AAD_NONE"/>
    <s v="IYDA030300"/>
    <s v="1"/>
    <s v="-"/>
    <n v="21745"/>
    <n v="21746"/>
    <n v="21755"/>
    <n v="21755"/>
    <s v=""/>
    <x v="3"/>
  </r>
  <r>
    <x v="11"/>
    <x v="54"/>
    <s v="EN10"/>
    <x v="4"/>
    <x v="0"/>
    <x v="3"/>
    <s v="AAD_NONE"/>
    <s v="HE01010200"/>
    <s v="1"/>
    <s v="-"/>
    <n v="123634"/>
    <n v="123634"/>
    <n v="123693"/>
    <n v="123693"/>
    <s v=""/>
    <x v="3"/>
  </r>
  <r>
    <x v="11"/>
    <x v="54"/>
    <s v="EN10"/>
    <x v="4"/>
    <x v="0"/>
    <x v="3"/>
    <s v="AAD_NONE"/>
    <s v="HE01010300"/>
    <s v="1"/>
    <s v="-"/>
    <n v="109649"/>
    <n v="109635"/>
    <n v="109660"/>
    <n v="109660"/>
    <s v=""/>
    <x v="3"/>
  </r>
  <r>
    <x v="11"/>
    <x v="54"/>
    <s v="EN10"/>
    <x v="4"/>
    <x v="0"/>
    <x v="3"/>
    <s v="AAD_NONE"/>
    <s v="HE09030100"/>
    <s v="1"/>
    <s v="-"/>
    <n v="282215"/>
    <n v="282202"/>
    <n v="282235"/>
    <n v="282235"/>
    <s v=""/>
    <x v="3"/>
  </r>
  <r>
    <x v="11"/>
    <x v="54"/>
    <s v="EN10"/>
    <x v="4"/>
    <x v="0"/>
    <x v="3"/>
    <s v="AAD_NONE"/>
    <s v="TI02010100"/>
    <s v="1"/>
    <s v="-"/>
    <n v="1334337"/>
    <n v="821354"/>
    <n v="617506"/>
    <n v="617506"/>
    <s v=""/>
    <x v="3"/>
  </r>
  <r>
    <x v="11"/>
    <x v="54"/>
    <s v="EN10"/>
    <x v="4"/>
    <x v="0"/>
    <x v="3"/>
    <s v="AAD_NONE"/>
    <s v="TI02010200"/>
    <s v="1"/>
    <s v="-"/>
    <n v="98503"/>
    <n v="98506"/>
    <n v="80768"/>
    <n v="80768"/>
    <s v=""/>
    <x v="3"/>
  </r>
  <r>
    <x v="11"/>
    <x v="54"/>
    <s v="EN10"/>
    <x v="4"/>
    <x v="0"/>
    <x v="3"/>
    <s v="AAD_NONE"/>
    <s v="TIEK010200"/>
    <s v="1"/>
    <s v="-"/>
    <n v="256100"/>
    <n v="256098"/>
    <n v="256149"/>
    <n v="256149"/>
    <s v=""/>
    <x v="3"/>
  </r>
  <r>
    <x v="11"/>
    <x v="54"/>
    <s v="EN10"/>
    <x v="4"/>
    <x v="0"/>
    <x v="3"/>
    <s v="AAD_NONE"/>
    <s v="TIEK010300"/>
    <s v="1"/>
    <s v="-"/>
    <n v="35098"/>
    <n v="35102"/>
    <n v="35119"/>
    <n v="35119"/>
    <s v=""/>
    <x v="3"/>
  </r>
  <r>
    <x v="11"/>
    <x v="54"/>
    <s v="EN10"/>
    <x v="4"/>
    <x v="0"/>
    <x v="3"/>
    <s v="AAD_NONE"/>
    <s v="TIEK010400"/>
    <s v="1"/>
    <s v="-"/>
    <n v="161145"/>
    <n v="161077"/>
    <n v="161135"/>
    <n v="161135"/>
    <s v=""/>
    <x v="3"/>
  </r>
  <r>
    <x v="11"/>
    <x v="54"/>
    <s v="EN10"/>
    <x v="4"/>
    <x v="0"/>
    <x v="13"/>
    <s v="AAD_NONE"/>
    <s v="TIEK010400"/>
    <s v="1"/>
    <s v="-"/>
    <n v="58289"/>
    <n v="58289"/>
    <n v="58289"/>
    <n v="58289"/>
    <s v=""/>
    <x v="13"/>
  </r>
  <r>
    <x v="11"/>
    <x v="54"/>
    <s v="EN10"/>
    <x v="4"/>
    <x v="0"/>
    <x v="119"/>
    <s v="AAD_NONE"/>
    <s v="TIEK010400"/>
    <s v="1"/>
    <s v="-"/>
    <n v="22000"/>
    <n v="22000"/>
    <n v="22000"/>
    <n v="22000"/>
    <s v=""/>
    <x v="116"/>
  </r>
  <r>
    <x v="11"/>
    <x v="54"/>
    <s v="EN10"/>
    <x v="4"/>
    <x v="0"/>
    <x v="24"/>
    <s v="AAD_NONE"/>
    <s v="IYDA010100"/>
    <s v="1"/>
    <s v="-"/>
    <n v="170"/>
    <n v="136"/>
    <m/>
    <m/>
    <s v=""/>
    <x v="23"/>
  </r>
  <r>
    <x v="11"/>
    <x v="54"/>
    <s v="EN10"/>
    <x v="4"/>
    <x v="0"/>
    <x v="24"/>
    <s v="AAD_NONE"/>
    <s v="IYDA010200"/>
    <s v="1"/>
    <s v="-"/>
    <n v="397"/>
    <n v="317"/>
    <m/>
    <m/>
    <s v=""/>
    <x v="23"/>
  </r>
  <r>
    <x v="11"/>
    <x v="54"/>
    <s v="EN10"/>
    <x v="4"/>
    <x v="0"/>
    <x v="24"/>
    <s v="AAD_NONE"/>
    <s v="IYDA020100"/>
    <s v="1"/>
    <s v="-"/>
    <n v="57"/>
    <n v="45"/>
    <m/>
    <m/>
    <s v=""/>
    <x v="23"/>
  </r>
  <r>
    <x v="11"/>
    <x v="54"/>
    <s v="EN10"/>
    <x v="4"/>
    <x v="0"/>
    <x v="24"/>
    <s v="AAD_NONE"/>
    <s v="IYDA020200"/>
    <s v="1"/>
    <s v="-"/>
    <n v="57"/>
    <n v="45"/>
    <m/>
    <m/>
    <s v=""/>
    <x v="23"/>
  </r>
  <r>
    <x v="11"/>
    <x v="54"/>
    <s v="EN10"/>
    <x v="4"/>
    <x v="0"/>
    <x v="24"/>
    <s v="AAD_NONE"/>
    <s v="IYDA030100"/>
    <s v="1"/>
    <s v="-"/>
    <n v="57"/>
    <n v="45"/>
    <m/>
    <m/>
    <s v=""/>
    <x v="23"/>
  </r>
  <r>
    <x v="11"/>
    <x v="54"/>
    <s v="EN10"/>
    <x v="4"/>
    <x v="0"/>
    <x v="24"/>
    <s v="AAD_NONE"/>
    <s v="IYDA030200"/>
    <s v="1"/>
    <s v="-"/>
    <n v="57"/>
    <n v="45"/>
    <m/>
    <m/>
    <s v=""/>
    <x v="23"/>
  </r>
  <r>
    <x v="11"/>
    <x v="54"/>
    <s v="EN10"/>
    <x v="4"/>
    <x v="0"/>
    <x v="24"/>
    <s v="AAD_NONE"/>
    <s v="IYDA030300"/>
    <s v="1"/>
    <s v="-"/>
    <n v="57"/>
    <n v="45"/>
    <m/>
    <m/>
    <s v=""/>
    <x v="23"/>
  </r>
  <r>
    <x v="11"/>
    <x v="54"/>
    <s v="EN10"/>
    <x v="4"/>
    <x v="0"/>
    <x v="24"/>
    <s v="AAD_NONE"/>
    <s v="HE01010200"/>
    <s v="1"/>
    <s v="-"/>
    <n v="397"/>
    <n v="317"/>
    <m/>
    <m/>
    <s v=""/>
    <x v="23"/>
  </r>
  <r>
    <x v="11"/>
    <x v="54"/>
    <s v="EN10"/>
    <x v="4"/>
    <x v="0"/>
    <x v="24"/>
    <s v="AAD_NONE"/>
    <s v="HE01010300"/>
    <s v="1"/>
    <s v="-"/>
    <n v="170"/>
    <n v="136"/>
    <m/>
    <m/>
    <s v=""/>
    <x v="23"/>
  </r>
  <r>
    <x v="11"/>
    <x v="54"/>
    <s v="EN10"/>
    <x v="4"/>
    <x v="0"/>
    <x v="24"/>
    <s v="AAD_NONE"/>
    <s v="HE09030100"/>
    <s v="1"/>
    <s v="-"/>
    <n v="227"/>
    <n v="181"/>
    <m/>
    <m/>
    <s v=""/>
    <x v="23"/>
  </r>
  <r>
    <x v="11"/>
    <x v="54"/>
    <s v="EN10"/>
    <x v="4"/>
    <x v="0"/>
    <x v="24"/>
    <s v="AAD_NONE"/>
    <s v="TI02010100"/>
    <s v="1"/>
    <s v="-"/>
    <n v="453"/>
    <n v="362"/>
    <m/>
    <m/>
    <s v=""/>
    <x v="23"/>
  </r>
  <r>
    <x v="11"/>
    <x v="54"/>
    <s v="EN10"/>
    <x v="4"/>
    <x v="0"/>
    <x v="24"/>
    <s v="AAD_NONE"/>
    <s v="TI02010200"/>
    <s v="1"/>
    <s v="-"/>
    <n v="113"/>
    <n v="90"/>
    <m/>
    <m/>
    <s v=""/>
    <x v="23"/>
  </r>
  <r>
    <x v="11"/>
    <x v="54"/>
    <s v="EN10"/>
    <x v="4"/>
    <x v="0"/>
    <x v="24"/>
    <s v="AAD_NONE"/>
    <s v="TIEK010200"/>
    <s v="1"/>
    <s v="-"/>
    <n v="340"/>
    <n v="271"/>
    <m/>
    <m/>
    <s v=""/>
    <x v="23"/>
  </r>
  <r>
    <x v="11"/>
    <x v="54"/>
    <s v="EN10"/>
    <x v="4"/>
    <x v="0"/>
    <x v="24"/>
    <s v="AAD_NONE"/>
    <s v="TIEK010300"/>
    <s v="1"/>
    <s v="-"/>
    <n v="113"/>
    <n v="90"/>
    <m/>
    <m/>
    <s v=""/>
    <x v="23"/>
  </r>
  <r>
    <x v="11"/>
    <x v="54"/>
    <s v="EN10"/>
    <x v="4"/>
    <x v="0"/>
    <x v="24"/>
    <s v="AAD_NONE"/>
    <s v="TIEK010400"/>
    <s v="1"/>
    <s v="-"/>
    <n v="397"/>
    <n v="317"/>
    <m/>
    <m/>
    <s v=""/>
    <x v="23"/>
  </r>
  <r>
    <x v="11"/>
    <x v="54"/>
    <s v="EN10"/>
    <x v="4"/>
    <x v="4"/>
    <x v="3"/>
    <s v="AAD_NONE"/>
    <s v="IYDA010100"/>
    <s v="1"/>
    <s v="9N10-MU00-EQUITECH"/>
    <n v="471"/>
    <n v="359"/>
    <m/>
    <m/>
    <s v=""/>
    <x v="3"/>
  </r>
  <r>
    <x v="11"/>
    <x v="54"/>
    <s v="EN10"/>
    <x v="4"/>
    <x v="4"/>
    <x v="3"/>
    <s v="AAD_NONE"/>
    <s v="IYDA010100"/>
    <s v="1"/>
    <s v="1N10-TA21-07121"/>
    <n v="3556"/>
    <n v="12524"/>
    <n v="7807"/>
    <n v="2891"/>
    <s v=""/>
    <x v="3"/>
  </r>
  <r>
    <x v="11"/>
    <x v="54"/>
    <s v="EN10"/>
    <x v="4"/>
    <x v="4"/>
    <x v="3"/>
    <s v="AAD_NONE"/>
    <s v="IYDA010200"/>
    <s v="1"/>
    <s v="9N10-MU00-EQUITECH"/>
    <n v="2949"/>
    <n v="2251"/>
    <m/>
    <m/>
    <s v=""/>
    <x v="3"/>
  </r>
  <r>
    <x v="11"/>
    <x v="54"/>
    <s v="EN10"/>
    <x v="4"/>
    <x v="4"/>
    <x v="3"/>
    <s v="AAD_NONE"/>
    <s v="IYDA010200"/>
    <s v="1"/>
    <s v="9N10-RR20-03112-AVA"/>
    <n v="572000"/>
    <n v="0"/>
    <m/>
    <m/>
    <s v=""/>
    <x v="3"/>
  </r>
  <r>
    <x v="11"/>
    <x v="54"/>
    <s v="EN10"/>
    <x v="4"/>
    <x v="4"/>
    <x v="3"/>
    <s v="AAD_NONE"/>
    <s v="IYDA010200"/>
    <s v="1"/>
    <s v="9N10-RR20-03122-ERA"/>
    <n v="120588"/>
    <m/>
    <m/>
    <m/>
    <s v=""/>
    <x v="3"/>
  </r>
  <r>
    <x v="11"/>
    <x v="54"/>
    <s v="EN10"/>
    <x v="4"/>
    <x v="4"/>
    <x v="3"/>
    <s v="AAD_NONE"/>
    <s v="IYDA010200"/>
    <s v="1"/>
    <s v="9N10-RR20-03142-BURO"/>
    <n v="527696"/>
    <n v="113000"/>
    <m/>
    <m/>
    <s v=""/>
    <x v="3"/>
  </r>
  <r>
    <x v="11"/>
    <x v="54"/>
    <s v="EN10"/>
    <x v="4"/>
    <x v="4"/>
    <x v="3"/>
    <s v="AAD_NONE"/>
    <s v="IYDA010200"/>
    <s v="1"/>
    <s v="1N10-TA21-07121"/>
    <n v="8298"/>
    <n v="29224"/>
    <n v="18215"/>
    <n v="6745"/>
    <s v=""/>
    <x v="3"/>
  </r>
  <r>
    <x v="11"/>
    <x v="54"/>
    <s v="EN10"/>
    <x v="4"/>
    <x v="4"/>
    <x v="3"/>
    <s v="AAD_NONE"/>
    <s v="IYDA010200"/>
    <s v="1"/>
    <s v="1N10-RF21-01212-DIGI"/>
    <n v="2454850"/>
    <n v="2697673"/>
    <n v="2435057"/>
    <n v="2435057"/>
    <s v=""/>
    <x v="3"/>
  </r>
  <r>
    <x v="11"/>
    <x v="54"/>
    <s v="EN10"/>
    <x v="4"/>
    <x v="4"/>
    <x v="3"/>
    <s v="AAD_NONE"/>
    <s v="IYDA010200"/>
    <s v="1"/>
    <s v="1N10-RF21-01212-VKDI"/>
    <n v="65000"/>
    <n v="35000"/>
    <n v="15000"/>
    <n v="15000"/>
    <s v=""/>
    <x v="3"/>
  </r>
  <r>
    <x v="11"/>
    <x v="54"/>
    <s v="EN10"/>
    <x v="4"/>
    <x v="4"/>
    <x v="3"/>
    <s v="AAD_NONE"/>
    <s v="IYDA020100"/>
    <s v="1"/>
    <s v="9N10-RR20-03212-BTE2"/>
    <n v="741500"/>
    <m/>
    <m/>
    <m/>
    <s v=""/>
    <x v="3"/>
  </r>
  <r>
    <x v="11"/>
    <x v="54"/>
    <s v="EN10"/>
    <x v="4"/>
    <x v="4"/>
    <x v="3"/>
    <s v="AAD_NONE"/>
    <s v="IYDA020100"/>
    <s v="1"/>
    <s v="1N10-TA21-07121"/>
    <n v="1185"/>
    <n v="4175"/>
    <n v="2602"/>
    <n v="964"/>
    <s v=""/>
    <x v="3"/>
  </r>
  <r>
    <x v="11"/>
    <x v="54"/>
    <s v="EN10"/>
    <x v="4"/>
    <x v="4"/>
    <x v="3"/>
    <s v="AAD_NONE"/>
    <s v="IYDA020200"/>
    <s v="1"/>
    <s v="1N10-TA21-07121"/>
    <n v="1185"/>
    <n v="4175"/>
    <n v="2602"/>
    <n v="964"/>
    <s v=""/>
    <x v="3"/>
  </r>
  <r>
    <x v="11"/>
    <x v="54"/>
    <s v="EN10"/>
    <x v="4"/>
    <x v="4"/>
    <x v="3"/>
    <s v="AAD_NONE"/>
    <s v="IYDA030100"/>
    <s v="1"/>
    <s v="1N10-TA21-07121"/>
    <n v="1185"/>
    <n v="4175"/>
    <n v="2602"/>
    <n v="964"/>
    <s v=""/>
    <x v="3"/>
  </r>
  <r>
    <x v="11"/>
    <x v="54"/>
    <s v="EN10"/>
    <x v="4"/>
    <x v="4"/>
    <x v="3"/>
    <s v="AAD_NONE"/>
    <s v="IYDA030200"/>
    <s v="1"/>
    <s v="9N10-RR20-03412-MIIL"/>
    <n v="100000"/>
    <m/>
    <m/>
    <m/>
    <s v=""/>
    <x v="3"/>
  </r>
  <r>
    <x v="11"/>
    <x v="54"/>
    <s v="EN10"/>
    <x v="4"/>
    <x v="4"/>
    <x v="3"/>
    <s v="AAD_NONE"/>
    <s v="IYDA030200"/>
    <s v="1"/>
    <s v="1N10-TA21-07121"/>
    <n v="1185"/>
    <n v="4175"/>
    <n v="2602"/>
    <n v="964"/>
    <s v=""/>
    <x v="3"/>
  </r>
  <r>
    <x v="11"/>
    <x v="54"/>
    <s v="EN10"/>
    <x v="4"/>
    <x v="4"/>
    <x v="3"/>
    <s v="AAD_NONE"/>
    <s v="IYDA030300"/>
    <s v="1"/>
    <s v="1N10-TA21-07121"/>
    <n v="1185"/>
    <n v="4175"/>
    <n v="2602"/>
    <n v="964"/>
    <s v=""/>
    <x v="3"/>
  </r>
  <r>
    <x v="11"/>
    <x v="54"/>
    <s v="EN10"/>
    <x v="4"/>
    <x v="4"/>
    <x v="3"/>
    <s v="AAD_NONE"/>
    <s v="HE01010200"/>
    <s v="1"/>
    <s v="1N10-TA21-07121"/>
    <n v="8298"/>
    <n v="29224"/>
    <n v="18215"/>
    <n v="6745"/>
    <s v=""/>
    <x v="3"/>
  </r>
  <r>
    <x v="11"/>
    <x v="54"/>
    <s v="EN10"/>
    <x v="4"/>
    <x v="4"/>
    <x v="3"/>
    <s v="AAD_NONE"/>
    <s v="HE01010200"/>
    <s v="1"/>
    <s v="1N10-SF21-04232NOOR"/>
    <n v="109426"/>
    <n v="86066"/>
    <n v="70492"/>
    <n v="4926"/>
    <s v=""/>
    <x v="3"/>
  </r>
  <r>
    <x v="11"/>
    <x v="54"/>
    <s v="EN10"/>
    <x v="4"/>
    <x v="4"/>
    <x v="3"/>
    <s v="AAD_NONE"/>
    <s v="HE01010300"/>
    <s v="1"/>
    <s v="1N10-TA21-07121"/>
    <n v="3556"/>
    <n v="12524"/>
    <n v="7807"/>
    <n v="2891"/>
    <s v=""/>
    <x v="3"/>
  </r>
  <r>
    <x v="11"/>
    <x v="54"/>
    <s v="EN10"/>
    <x v="4"/>
    <x v="4"/>
    <x v="3"/>
    <s v="AAD_NONE"/>
    <s v="HE01010300"/>
    <s v="1"/>
    <s v="1N10-SF21-04342TVR"/>
    <n v="233606"/>
    <n v="317214"/>
    <n v="318852"/>
    <n v="322131"/>
    <s v=""/>
    <x v="3"/>
  </r>
  <r>
    <x v="11"/>
    <x v="54"/>
    <s v="EN10"/>
    <x v="4"/>
    <x v="4"/>
    <x v="3"/>
    <s v="AAD_NONE"/>
    <s v="HE09030100"/>
    <s v="1"/>
    <s v="1N10-TA21-07121"/>
    <n v="8676"/>
    <n v="20751"/>
    <n v="14582"/>
    <n v="8153"/>
    <s v=""/>
    <x v="3"/>
  </r>
  <r>
    <x v="11"/>
    <x v="54"/>
    <s v="EN10"/>
    <x v="4"/>
    <x v="4"/>
    <x v="3"/>
    <s v="AAD_NONE"/>
    <s v="HE09030100"/>
    <s v="1"/>
    <s v="1N10-SF21-04222SEGRE"/>
    <n v="140164"/>
    <n v="140369"/>
    <n v="17213"/>
    <n v="148361"/>
    <s v=""/>
    <x v="3"/>
  </r>
  <r>
    <x v="11"/>
    <x v="54"/>
    <s v="EN10"/>
    <x v="4"/>
    <x v="4"/>
    <x v="3"/>
    <s v="AAD_NONE"/>
    <s v="TI02010100"/>
    <s v="1"/>
    <s v="9N10-RR20-01112-INAR"/>
    <m/>
    <n v="20000"/>
    <m/>
    <m/>
    <s v=""/>
    <x v="3"/>
  </r>
  <r>
    <x v="11"/>
    <x v="54"/>
    <s v="EN10"/>
    <x v="4"/>
    <x v="4"/>
    <x v="3"/>
    <s v="AAD_NONE"/>
    <s v="TI02010100"/>
    <s v="1"/>
    <s v="1N10-TA21-07121"/>
    <n v="9483"/>
    <n v="33399"/>
    <n v="20818"/>
    <n v="7709"/>
    <s v=""/>
    <x v="3"/>
  </r>
  <r>
    <x v="11"/>
    <x v="54"/>
    <s v="EN10"/>
    <x v="4"/>
    <x v="4"/>
    <x v="3"/>
    <s v="AAD_NONE"/>
    <s v="TI02010200"/>
    <s v="1"/>
    <s v="1N10-TA21-07121"/>
    <n v="2371"/>
    <n v="8350"/>
    <n v="5204"/>
    <n v="1927"/>
    <s v=""/>
    <x v="3"/>
  </r>
  <r>
    <x v="11"/>
    <x v="54"/>
    <s v="EN10"/>
    <x v="4"/>
    <x v="4"/>
    <x v="3"/>
    <s v="AAD_NONE"/>
    <s v="TIEK010200"/>
    <s v="1"/>
    <s v="1N10-TA21-07121"/>
    <n v="7113"/>
    <n v="25049"/>
    <n v="15613"/>
    <n v="5782"/>
    <s v=""/>
    <x v="3"/>
  </r>
  <r>
    <x v="11"/>
    <x v="54"/>
    <s v="EN10"/>
    <x v="4"/>
    <x v="4"/>
    <x v="3"/>
    <s v="AAD_NONE"/>
    <s v="TIEK010300"/>
    <s v="1"/>
    <s v="1N10-TA21-07121"/>
    <n v="2371"/>
    <n v="8350"/>
    <n v="5204"/>
    <n v="1927"/>
    <s v=""/>
    <x v="3"/>
  </r>
  <r>
    <x v="11"/>
    <x v="54"/>
    <s v="EN10"/>
    <x v="4"/>
    <x v="4"/>
    <x v="3"/>
    <s v="AAD_NONE"/>
    <s v="TIEK010400"/>
    <s v="1"/>
    <s v="9N10-IR21-SUSTOOL"/>
    <n v="205684"/>
    <m/>
    <m/>
    <m/>
    <s v=""/>
    <x v="3"/>
  </r>
  <r>
    <x v="11"/>
    <x v="54"/>
    <s v="EN10"/>
    <x v="4"/>
    <x v="4"/>
    <x v="3"/>
    <s v="AAD_NONE"/>
    <s v="TIEK010400"/>
    <s v="1"/>
    <s v="9N10-RR20-01132-VEOS"/>
    <n v="35000"/>
    <m/>
    <m/>
    <m/>
    <s v=""/>
    <x v="3"/>
  </r>
  <r>
    <x v="11"/>
    <x v="54"/>
    <s v="EN10"/>
    <x v="4"/>
    <x v="4"/>
    <x v="3"/>
    <s v="AAD_NONE"/>
    <s v="TIEK010400"/>
    <s v="1"/>
    <s v="9N10-RR20-03132-EV"/>
    <n v="192011"/>
    <m/>
    <m/>
    <m/>
    <s v=""/>
    <x v="3"/>
  </r>
  <r>
    <x v="11"/>
    <x v="54"/>
    <s v="EN10"/>
    <x v="4"/>
    <x v="4"/>
    <x v="3"/>
    <s v="AAD_NONE"/>
    <s v="TIEK010400"/>
    <s v="1"/>
    <s v="1N10-TA21-07121"/>
    <n v="8298"/>
    <n v="29224"/>
    <n v="18215"/>
    <n v="6745"/>
    <s v=""/>
    <x v="3"/>
  </r>
  <r>
    <x v="11"/>
    <x v="54"/>
    <s v="EN10"/>
    <x v="28"/>
    <x v="1"/>
    <x v="3"/>
    <s v="AAD_NONE"/>
    <s v="XX01000000"/>
    <s v="1"/>
    <s v="-"/>
    <n v="588000"/>
    <n v="644000"/>
    <n v="719000"/>
    <n v="949000"/>
    <s v=""/>
    <x v="3"/>
  </r>
  <r>
    <x v="11"/>
    <x v="54"/>
    <s v="EN10"/>
    <x v="16"/>
    <x v="1"/>
    <x v="120"/>
    <s v="AAD_NONE"/>
    <s v="HE01010200"/>
    <s v="1"/>
    <s v="-"/>
    <n v="41549843"/>
    <n v="39738847"/>
    <n v="42458399"/>
    <n v="42458399"/>
    <s v=""/>
    <x v="117"/>
  </r>
  <r>
    <x v="11"/>
    <x v="54"/>
    <s v="EN10"/>
    <x v="16"/>
    <x v="1"/>
    <x v="121"/>
    <s v="AAD_NONE"/>
    <s v="HE01010200"/>
    <s v="1"/>
    <s v="-"/>
    <n v="39176482"/>
    <n v="1070287"/>
    <m/>
    <m/>
    <s v=""/>
    <x v="118"/>
  </r>
  <r>
    <x v="11"/>
    <x v="54"/>
    <s v="EN10"/>
    <x v="16"/>
    <x v="1"/>
    <x v="122"/>
    <s v="AAD_NONE"/>
    <s v="HE01010200"/>
    <s v="1"/>
    <s v="-"/>
    <n v="47862128"/>
    <n v="53823966"/>
    <n v="59811946"/>
    <n v="59811946"/>
    <s v=""/>
    <x v="119"/>
  </r>
  <r>
    <x v="11"/>
    <x v="54"/>
    <s v="EN10"/>
    <x v="16"/>
    <x v="1"/>
    <x v="123"/>
    <s v="AAD_NONE"/>
    <s v="HE01010200"/>
    <s v="1"/>
    <s v="-"/>
    <n v="531424059"/>
    <n v="565159591"/>
    <n v="594905382"/>
    <n v="594905382"/>
    <s v=""/>
    <x v="120"/>
  </r>
  <r>
    <x v="11"/>
    <x v="54"/>
    <s v="EN10"/>
    <x v="16"/>
    <x v="0"/>
    <x v="3"/>
    <s v="AAD_NONE"/>
    <s v="IYDA010200"/>
    <s v="1"/>
    <s v="-"/>
    <n v="2803762"/>
    <n v="3048717"/>
    <n v="3608717"/>
    <n v="3608717"/>
    <s v=""/>
    <x v="3"/>
  </r>
  <r>
    <x v="11"/>
    <x v="54"/>
    <s v="EN10"/>
    <x v="16"/>
    <x v="0"/>
    <x v="3"/>
    <s v="AAD_NONE"/>
    <s v="IYDA010200"/>
    <s v="1"/>
    <s v="9N10-MU21-ESTQCI"/>
    <n v="198535"/>
    <m/>
    <m/>
    <m/>
    <s v=""/>
    <x v="3"/>
  </r>
  <r>
    <x v="11"/>
    <x v="54"/>
    <s v="EN10"/>
    <x v="16"/>
    <x v="0"/>
    <x v="3"/>
    <s v="AAD_NONE"/>
    <s v="HE01010200"/>
    <s v="1"/>
    <s v="-"/>
    <n v="18000"/>
    <n v="18000"/>
    <n v="18000"/>
    <n v="18000"/>
    <s v=""/>
    <x v="3"/>
  </r>
  <r>
    <x v="11"/>
    <x v="54"/>
    <s v="EN10"/>
    <x v="16"/>
    <x v="0"/>
    <x v="3"/>
    <s v="AAD_NONE"/>
    <s v="TI02010100"/>
    <s v="1"/>
    <s v="-"/>
    <n v="46351330"/>
    <n v="54426534"/>
    <n v="65013404"/>
    <n v="65013404"/>
    <s v=""/>
    <x v="3"/>
  </r>
  <r>
    <x v="11"/>
    <x v="54"/>
    <s v="EN10"/>
    <x v="16"/>
    <x v="0"/>
    <x v="3"/>
    <s v="AAD_NONE"/>
    <s v="TI02010100"/>
    <s v="1"/>
    <s v="8N10-RE00-ARENDUSVOI"/>
    <n v="538000"/>
    <n v="538000"/>
    <n v="538000"/>
    <n v="538000"/>
    <s v=""/>
    <x v="3"/>
  </r>
  <r>
    <x v="11"/>
    <x v="54"/>
    <s v="EN10"/>
    <x v="16"/>
    <x v="0"/>
    <x v="3"/>
    <s v="AAD_NONE"/>
    <s v="TI02010100"/>
    <s v="1"/>
    <s v="8N10-RE00-HALDUS"/>
    <n v="999636"/>
    <n v="999636"/>
    <n v="999636"/>
    <n v="999636"/>
    <s v=""/>
    <x v="3"/>
  </r>
  <r>
    <x v="11"/>
    <x v="54"/>
    <s v="EN10"/>
    <x v="16"/>
    <x v="0"/>
    <x v="3"/>
    <s v="AAD_NONE"/>
    <s v="TI02010100"/>
    <s v="1"/>
    <s v="8N10-RE00-ROHERUP"/>
    <n v="14920000"/>
    <n v="14920000"/>
    <n v="14920000"/>
    <n v="14920000"/>
    <s v=""/>
    <x v="3"/>
  </r>
  <r>
    <x v="11"/>
    <x v="54"/>
    <s v="EN10"/>
    <x v="16"/>
    <x v="0"/>
    <x v="3"/>
    <s v="AAD_NONE"/>
    <s v="TI02010200"/>
    <s v="1"/>
    <s v="-"/>
    <n v="138288"/>
    <n v="179055"/>
    <n v="179055"/>
    <n v="179055"/>
    <s v=""/>
    <x v="3"/>
  </r>
  <r>
    <x v="11"/>
    <x v="54"/>
    <s v="EN10"/>
    <x v="16"/>
    <x v="0"/>
    <x v="3"/>
    <s v="AAD_NONE"/>
    <s v="TIEK010200"/>
    <s v="1"/>
    <s v="-"/>
    <n v="498000"/>
    <n v="498000"/>
    <n v="498000"/>
    <n v="498000"/>
    <s v=""/>
    <x v="3"/>
  </r>
  <r>
    <x v="11"/>
    <x v="54"/>
    <s v="EN10"/>
    <x v="16"/>
    <x v="0"/>
    <x v="3"/>
    <s v="AAD_NONE"/>
    <s v="TIEK010200"/>
    <s v="1"/>
    <s v="8N10-RE00-HALDUS"/>
    <n v="1999272"/>
    <n v="1999272"/>
    <n v="1999272"/>
    <n v="1999272"/>
    <s v=""/>
    <x v="3"/>
  </r>
  <r>
    <x v="11"/>
    <x v="54"/>
    <s v="EN10"/>
    <x v="16"/>
    <x v="0"/>
    <x v="3"/>
    <s v="AAD_NONE"/>
    <s v="TIEK010200"/>
    <s v="1"/>
    <s v="8N10-RE00-TURISM"/>
    <n v="12629990"/>
    <n v="12629990"/>
    <n v="12629990"/>
    <n v="12629990"/>
    <s v=""/>
    <x v="3"/>
  </r>
  <r>
    <x v="11"/>
    <x v="54"/>
    <s v="EN10"/>
    <x v="16"/>
    <x v="0"/>
    <x v="3"/>
    <s v="AAD_NONE"/>
    <s v="TIEK010200"/>
    <s v="1"/>
    <s v="8N10-RE00-TURISMSF"/>
    <n v="471996"/>
    <n v="471996"/>
    <n v="471996"/>
    <n v="471996"/>
    <s v=""/>
    <x v="3"/>
  </r>
  <r>
    <x v="11"/>
    <x v="54"/>
    <s v="EN10"/>
    <x v="16"/>
    <x v="0"/>
    <x v="3"/>
    <s v="AAD_NONE"/>
    <s v="TIEK010200"/>
    <s v="1"/>
    <s v="8N10-RE00-UUSTURG"/>
    <n v="248899"/>
    <n v="248899"/>
    <n v="248899"/>
    <n v="248899"/>
    <s v=""/>
    <x v="3"/>
  </r>
  <r>
    <x v="11"/>
    <x v="54"/>
    <s v="EN10"/>
    <x v="16"/>
    <x v="0"/>
    <x v="3"/>
    <s v="AAD_NONE"/>
    <s v="TIEK010300"/>
    <s v="1"/>
    <s v="8N10-RE00-HALDUS"/>
    <n v="999636"/>
    <n v="999636"/>
    <n v="999636"/>
    <n v="999636"/>
    <s v=""/>
    <x v="3"/>
  </r>
  <r>
    <x v="11"/>
    <x v="54"/>
    <s v="EN10"/>
    <x v="16"/>
    <x v="0"/>
    <x v="3"/>
    <s v="AAD_NONE"/>
    <s v="TIEK010300"/>
    <s v="1"/>
    <s v="8N10-RE00-VALISINVES"/>
    <n v="5583982"/>
    <n v="5583982"/>
    <n v="5583982"/>
    <n v="5583982"/>
    <s v=""/>
    <x v="3"/>
  </r>
  <r>
    <x v="11"/>
    <x v="54"/>
    <s v="EN10"/>
    <x v="16"/>
    <x v="0"/>
    <x v="3"/>
    <s v="AAD_NONE"/>
    <s v="TIEK010400"/>
    <s v="1"/>
    <s v="-"/>
    <n v="6599000"/>
    <n v="6599000"/>
    <n v="6599000"/>
    <n v="6599000"/>
    <s v=""/>
    <x v="3"/>
  </r>
  <r>
    <x v="11"/>
    <x v="54"/>
    <s v="EN10"/>
    <x v="16"/>
    <x v="0"/>
    <x v="3"/>
    <s v="AAD_NONE"/>
    <s v="TIEK010400"/>
    <s v="1"/>
    <s v="8N10-RE00-ERESIDENT"/>
    <n v="11000000"/>
    <n v="11000000"/>
    <n v="11000000"/>
    <n v="11000000"/>
    <s v=""/>
    <x v="3"/>
  </r>
  <r>
    <x v="11"/>
    <x v="54"/>
    <s v="EN10"/>
    <x v="16"/>
    <x v="0"/>
    <x v="3"/>
    <s v="AAD_NONE"/>
    <s v="TIEK010400"/>
    <s v="1"/>
    <s v="8N10-RE00-HALDUS"/>
    <n v="999636"/>
    <n v="999636"/>
    <n v="999636"/>
    <n v="999636"/>
    <s v=""/>
    <x v="3"/>
  </r>
  <r>
    <x v="11"/>
    <x v="54"/>
    <s v="EN10"/>
    <x v="16"/>
    <x v="0"/>
    <x v="3"/>
    <s v="AAD_NONE"/>
    <s v="TIEK010400"/>
    <s v="1"/>
    <s v="8N10-RE00-WORKINEST"/>
    <n v="1670000"/>
    <n v="1670000"/>
    <n v="1670000"/>
    <n v="1670000"/>
    <s v=""/>
    <x v="3"/>
  </r>
  <r>
    <x v="11"/>
    <x v="54"/>
    <s v="EN10"/>
    <x v="16"/>
    <x v="0"/>
    <x v="9"/>
    <s v="AAD_NONE"/>
    <s v="IYDA010200"/>
    <s v="1"/>
    <s v="-"/>
    <n v="853896"/>
    <n v="853896"/>
    <n v="853896"/>
    <n v="853896"/>
    <s v=""/>
    <x v="9"/>
  </r>
  <r>
    <x v="11"/>
    <x v="54"/>
    <s v="EN10"/>
    <x v="16"/>
    <x v="0"/>
    <x v="9"/>
    <s v="AAD_NONE"/>
    <s v="IYDA020100"/>
    <s v="1"/>
    <s v="-"/>
    <n v="1762"/>
    <n v="1762"/>
    <n v="1762"/>
    <n v="1762"/>
    <s v=""/>
    <x v="9"/>
  </r>
  <r>
    <x v="11"/>
    <x v="54"/>
    <s v="EN10"/>
    <x v="16"/>
    <x v="0"/>
    <x v="9"/>
    <s v="AAD_NONE"/>
    <s v="IYDA030100"/>
    <s v="1"/>
    <s v="-"/>
    <n v="123132"/>
    <n v="123132"/>
    <n v="123132"/>
    <n v="123132"/>
    <s v=""/>
    <x v="9"/>
  </r>
  <r>
    <x v="11"/>
    <x v="54"/>
    <s v="EN10"/>
    <x v="16"/>
    <x v="0"/>
    <x v="9"/>
    <s v="AAD_NONE"/>
    <s v="HE01010300"/>
    <s v="1"/>
    <s v="-"/>
    <n v="183500"/>
    <n v="183500"/>
    <n v="183500"/>
    <n v="183500"/>
    <s v=""/>
    <x v="9"/>
  </r>
  <r>
    <x v="11"/>
    <x v="54"/>
    <s v="EN10"/>
    <x v="16"/>
    <x v="0"/>
    <x v="9"/>
    <s v="AAD_NONE"/>
    <s v="TI02010100"/>
    <s v="1"/>
    <s v="-"/>
    <n v="5703939"/>
    <n v="5703939"/>
    <n v="5703939"/>
    <n v="5703939"/>
    <s v=""/>
    <x v="9"/>
  </r>
  <r>
    <x v="11"/>
    <x v="54"/>
    <s v="EN10"/>
    <x v="16"/>
    <x v="0"/>
    <x v="9"/>
    <s v="AAD_NONE"/>
    <s v="TIEK010200"/>
    <s v="1"/>
    <s v="-"/>
    <n v="23019"/>
    <n v="23019"/>
    <n v="23019"/>
    <n v="23019"/>
    <s v=""/>
    <x v="9"/>
  </r>
  <r>
    <x v="11"/>
    <x v="54"/>
    <s v="EN10"/>
    <x v="16"/>
    <x v="0"/>
    <x v="9"/>
    <s v="AAD_NONE"/>
    <s v="TIEK010400"/>
    <s v="1"/>
    <s v="-"/>
    <n v="69534"/>
    <n v="69534"/>
    <n v="69534"/>
    <n v="69534"/>
    <s v=""/>
    <x v="9"/>
  </r>
  <r>
    <x v="11"/>
    <x v="54"/>
    <s v="EN10"/>
    <x v="16"/>
    <x v="0"/>
    <x v="24"/>
    <s v="AAD_NONE"/>
    <s v="TIEK010200"/>
    <s v="1"/>
    <s v="8N10-RE00-RRFKM-EAS"/>
    <n v="13997"/>
    <n v="2002"/>
    <m/>
    <m/>
    <s v=""/>
    <x v="23"/>
  </r>
  <r>
    <x v="11"/>
    <x v="54"/>
    <s v="EN10"/>
    <x v="16"/>
    <x v="0"/>
    <x v="24"/>
    <s v="AAD_NONE"/>
    <s v="TIEK010400"/>
    <s v="1"/>
    <s v="8N10-RE00-RRFKM-EAS"/>
    <n v="493"/>
    <n v="70"/>
    <m/>
    <m/>
    <s v=""/>
    <x v="23"/>
  </r>
  <r>
    <x v="11"/>
    <x v="54"/>
    <s v="EN10"/>
    <x v="16"/>
    <x v="4"/>
    <x v="3"/>
    <s v="AAD_NONE"/>
    <s v="IYDA010200"/>
    <s v="1"/>
    <s v="9N10-MU21-ESTQCI"/>
    <n v="198535"/>
    <m/>
    <m/>
    <m/>
    <s v=""/>
    <x v="3"/>
  </r>
  <r>
    <x v="11"/>
    <x v="54"/>
    <s v="EN10"/>
    <x v="16"/>
    <x v="4"/>
    <x v="3"/>
    <s v="AAD_NONE"/>
    <s v="HE01010200"/>
    <s v="1"/>
    <s v="1N10-SF21-04232OSKUS"/>
    <n v="1543650"/>
    <n v="1543650"/>
    <n v="1472222"/>
    <m/>
    <s v=""/>
    <x v="3"/>
  </r>
  <r>
    <x v="11"/>
    <x v="54"/>
    <s v="EN10"/>
    <x v="16"/>
    <x v="4"/>
    <x v="3"/>
    <s v="AAD_NONE"/>
    <s v="HE01010200"/>
    <s v="1"/>
    <s v="1N10-SF21-04232NOOR"/>
    <n v="435540"/>
    <n v="353567"/>
    <n v="234896"/>
    <n v="207041"/>
    <s v=""/>
    <x v="3"/>
  </r>
  <r>
    <x v="11"/>
    <x v="54"/>
    <s v="EN10"/>
    <x v="16"/>
    <x v="5"/>
    <x v="3"/>
    <s v="AAD_NONE"/>
    <s v="IYDA010200"/>
    <s v="1"/>
    <s v="S9NRR-RT20-03113"/>
    <n v="1121739"/>
    <m/>
    <m/>
    <m/>
    <s v=""/>
    <x v="3"/>
  </r>
  <r>
    <x v="11"/>
    <x v="54"/>
    <s v="EN10"/>
    <x v="16"/>
    <x v="5"/>
    <x v="3"/>
    <s v="AAD_NONE"/>
    <s v="IYDA010200"/>
    <s v="1"/>
    <s v="S9NRR-RT20-03122"/>
    <n v="57042"/>
    <m/>
    <m/>
    <m/>
    <s v=""/>
    <x v="3"/>
  </r>
  <r>
    <x v="11"/>
    <x v="54"/>
    <s v="EN10"/>
    <x v="16"/>
    <x v="5"/>
    <x v="3"/>
    <s v="AAD_NONE"/>
    <s v="IYDA010200"/>
    <s v="1"/>
    <s v="S1NRF-RT21-01212"/>
    <n v="17920000"/>
    <n v="17920000"/>
    <n v="17920000"/>
    <n v="37465387"/>
    <s v=""/>
    <x v="3"/>
  </r>
  <r>
    <x v="11"/>
    <x v="54"/>
    <s v="EN10"/>
    <x v="16"/>
    <x v="5"/>
    <x v="3"/>
    <s v="AAD_NONE"/>
    <s v="HE01010200"/>
    <s v="1"/>
    <s v="S9NRR-RT20-06411"/>
    <n v="2950674"/>
    <m/>
    <m/>
    <m/>
    <s v=""/>
    <x v="3"/>
  </r>
  <r>
    <x v="11"/>
    <x v="54"/>
    <s v="EN10"/>
    <x v="16"/>
    <x v="5"/>
    <x v="3"/>
    <s v="AAD_NONE"/>
    <s v="HE01010200"/>
    <s v="1"/>
    <s v="S1NSF-RT21-04311"/>
    <n v="344354"/>
    <n v="411211"/>
    <n v="461378"/>
    <n v="498688"/>
    <s v=""/>
    <x v="3"/>
  </r>
  <r>
    <x v="11"/>
    <x v="54"/>
    <s v="EN10"/>
    <x v="16"/>
    <x v="5"/>
    <x v="3"/>
    <s v="AAD_NONE"/>
    <s v="HE01010200"/>
    <s v="1"/>
    <s v="S1NSF-RT21-04231"/>
    <n v="9686190"/>
    <n v="8476459"/>
    <n v="5311502"/>
    <n v="3915289"/>
    <s v=""/>
    <x v="3"/>
  </r>
  <r>
    <x v="11"/>
    <x v="54"/>
    <s v="EN10"/>
    <x v="16"/>
    <x v="5"/>
    <x v="3"/>
    <s v="AAD_NONE"/>
    <s v="HE01010200"/>
    <s v="1"/>
    <s v="S1NSF-RT21-04232"/>
    <n v="100111"/>
    <n v="99411"/>
    <n v="104846"/>
    <m/>
    <s v=""/>
    <x v="3"/>
  </r>
  <r>
    <x v="11"/>
    <x v="54"/>
    <s v="EN10"/>
    <x v="16"/>
    <x v="5"/>
    <x v="3"/>
    <s v="AAD_NONE"/>
    <s v="HE01010200"/>
    <s v="1"/>
    <s v="S1NJT-RT21-06162"/>
    <n v="897345"/>
    <n v="1032774"/>
    <n v="1117977"/>
    <n v="905261"/>
    <s v=""/>
    <x v="3"/>
  </r>
  <r>
    <x v="11"/>
    <x v="54"/>
    <s v="EN10"/>
    <x v="16"/>
    <x v="5"/>
    <x v="3"/>
    <s v="AAD_NONE"/>
    <s v="HE09030100"/>
    <s v="1"/>
    <s v="S1NSF-RT21-04221"/>
    <n v="350000"/>
    <n v="313250"/>
    <n v="236250"/>
    <n v="197750"/>
    <s v=""/>
    <x v="3"/>
  </r>
  <r>
    <x v="11"/>
    <x v="54"/>
    <s v="EN10"/>
    <x v="16"/>
    <x v="5"/>
    <x v="3"/>
    <s v="AAD_NONE"/>
    <s v="TI02010100"/>
    <s v="1"/>
    <s v="S1NRF-EI21-11112"/>
    <n v="3928000"/>
    <n v="3928000"/>
    <n v="3928000"/>
    <n v="3000000"/>
    <s v=""/>
    <x v="3"/>
  </r>
  <r>
    <x v="11"/>
    <x v="54"/>
    <s v="EN10"/>
    <x v="16"/>
    <x v="5"/>
    <x v="3"/>
    <s v="AAD_NONE"/>
    <s v="TI02010100"/>
    <s v="1"/>
    <s v="S1NRF-EI21-11122"/>
    <n v="910000"/>
    <n v="910000"/>
    <n v="910000"/>
    <n v="910000"/>
    <s v=""/>
    <x v="3"/>
  </r>
  <r>
    <x v="11"/>
    <x v="54"/>
    <s v="EN10"/>
    <x v="16"/>
    <x v="5"/>
    <x v="3"/>
    <s v="AAD_NONE"/>
    <s v="TI02010100"/>
    <s v="1"/>
    <s v="S1NRF-EI21-11131"/>
    <n v="2000000"/>
    <n v="8000000"/>
    <n v="8600000"/>
    <n v="10000000"/>
    <s v=""/>
    <x v="3"/>
  </r>
  <r>
    <x v="11"/>
    <x v="54"/>
    <s v="EN10"/>
    <x v="16"/>
    <x v="5"/>
    <x v="3"/>
    <s v="AAD_NONE"/>
    <s v="TI02010100"/>
    <s v="1"/>
    <s v="S1NRF-EI21-11141"/>
    <n v="1400000"/>
    <n v="1400000"/>
    <n v="1400000"/>
    <n v="1400000"/>
    <s v=""/>
    <x v="3"/>
  </r>
  <r>
    <x v="11"/>
    <x v="54"/>
    <s v="EN10"/>
    <x v="16"/>
    <x v="5"/>
    <x v="3"/>
    <s v="AAD_NONE"/>
    <s v="TI02010100"/>
    <s v="1"/>
    <s v="S1NRF-EI21-11152"/>
    <n v="470000"/>
    <n v="470000"/>
    <n v="635000"/>
    <m/>
    <s v=""/>
    <x v="3"/>
  </r>
  <r>
    <x v="11"/>
    <x v="54"/>
    <s v="EN10"/>
    <x v="16"/>
    <x v="5"/>
    <x v="3"/>
    <s v="AAD_NONE"/>
    <s v="TI02010100"/>
    <s v="1"/>
    <s v="S1NJT-EI21-06121"/>
    <n v="4000000"/>
    <n v="5000000"/>
    <n v="5000000"/>
    <n v="5000000"/>
    <s v=""/>
    <x v="3"/>
  </r>
  <r>
    <x v="11"/>
    <x v="54"/>
    <s v="EN10"/>
    <x v="16"/>
    <x v="5"/>
    <x v="3"/>
    <s v="AAD_NONE"/>
    <s v="TI02010200"/>
    <s v="1"/>
    <s v="S1NRF-EI21-13162"/>
    <n v="5750000"/>
    <n v="6900000"/>
    <n v="5900000"/>
    <n v="6500000"/>
    <s v=""/>
    <x v="3"/>
  </r>
  <r>
    <x v="11"/>
    <x v="54"/>
    <s v="EN10"/>
    <x v="16"/>
    <x v="5"/>
    <x v="3"/>
    <s v="AAD_NONE"/>
    <s v="TIEK010200"/>
    <s v="1"/>
    <s v="S9NRR-EA20-01113"/>
    <n v="380000"/>
    <n v="193105"/>
    <m/>
    <m/>
    <s v=""/>
    <x v="3"/>
  </r>
  <r>
    <x v="11"/>
    <x v="54"/>
    <s v="EN10"/>
    <x v="16"/>
    <x v="5"/>
    <x v="3"/>
    <s v="AAD_NONE"/>
    <s v="TIEK010200"/>
    <s v="1"/>
    <s v="S9NRR-EA20-02143"/>
    <n v="65000"/>
    <n v="30939"/>
    <m/>
    <m/>
    <s v=""/>
    <x v="3"/>
  </r>
  <r>
    <x v="11"/>
    <x v="54"/>
    <s v="EN10"/>
    <x v="16"/>
    <x v="5"/>
    <x v="3"/>
    <s v="AAD_NONE"/>
    <s v="TIEK010200"/>
    <s v="1"/>
    <s v="S9NRR-EI20-02242"/>
    <n v="220000"/>
    <n v="193013"/>
    <m/>
    <m/>
    <s v=""/>
    <x v="3"/>
  </r>
  <r>
    <x v="11"/>
    <x v="54"/>
    <s v="EN10"/>
    <x v="16"/>
    <x v="5"/>
    <x v="3"/>
    <s v="AAD_NONE"/>
    <s v="TIEK010200"/>
    <s v="1"/>
    <s v="S1NRF-EI21-13112"/>
    <n v="8300000"/>
    <n v="10000000"/>
    <n v="10000000"/>
    <n v="10000000"/>
    <s v=""/>
    <x v="3"/>
  </r>
  <r>
    <x v="11"/>
    <x v="54"/>
    <s v="EN10"/>
    <x v="16"/>
    <x v="5"/>
    <x v="3"/>
    <s v="AAD_NONE"/>
    <s v="TIEK010200"/>
    <s v="1"/>
    <s v="S1NRF-EI21-13152"/>
    <n v="1060000"/>
    <n v="1000000"/>
    <n v="950000"/>
    <n v="550000"/>
    <s v=""/>
    <x v="3"/>
  </r>
  <r>
    <x v="11"/>
    <x v="54"/>
    <s v="EN10"/>
    <x v="16"/>
    <x v="5"/>
    <x v="3"/>
    <s v="AAD_NONE"/>
    <s v="TIEK010200"/>
    <s v="1"/>
    <s v="S1NJT-EI21-06151"/>
    <n v="1700000"/>
    <n v="2400000"/>
    <n v="3200000"/>
    <n v="4000000"/>
    <s v=""/>
    <x v="3"/>
  </r>
  <r>
    <x v="11"/>
    <x v="54"/>
    <s v="EN10"/>
    <x v="16"/>
    <x v="5"/>
    <x v="3"/>
    <s v="AAD_NONE"/>
    <s v="TIEK010400"/>
    <s v="1"/>
    <s v="S9NRR-EA20-01133"/>
    <n v="145500"/>
    <m/>
    <m/>
    <m/>
    <s v=""/>
    <x v="3"/>
  </r>
  <r>
    <x v="11"/>
    <x v="54"/>
    <s v="EN10"/>
    <x v="16"/>
    <x v="5"/>
    <x v="3"/>
    <s v="AAD_NONE"/>
    <s v="TIEK010400"/>
    <s v="1"/>
    <s v="S1NRF-EI21-13122"/>
    <n v="710000"/>
    <n v="950000"/>
    <n v="1000000"/>
    <n v="1150000"/>
    <s v=""/>
    <x v="3"/>
  </r>
  <r>
    <x v="11"/>
    <x v="54"/>
    <s v="EN10"/>
    <x v="16"/>
    <x v="5"/>
    <x v="3"/>
    <s v="AAD_NONE"/>
    <s v="TIEK010400"/>
    <s v="1"/>
    <s v="S1NRF-EI21-13131"/>
    <n v="2806000"/>
    <n v="2806000"/>
    <n v="3612000"/>
    <n v="3508000"/>
    <s v=""/>
    <x v="3"/>
  </r>
  <r>
    <x v="11"/>
    <x v="54"/>
    <s v="EN10"/>
    <x v="16"/>
    <x v="5"/>
    <x v="3"/>
    <s v="AAD_NONE"/>
    <s v="TIEK010400"/>
    <s v="1"/>
    <s v="S1NRF-EI21-13141"/>
    <m/>
    <n v="1100000"/>
    <n v="1208000"/>
    <n v="1200000"/>
    <s v=""/>
    <x v="3"/>
  </r>
  <r>
    <x v="11"/>
    <x v="54"/>
    <s v="EN10"/>
    <x v="16"/>
    <x v="5"/>
    <x v="3"/>
    <s v="AAD_NONE"/>
    <s v="TIEK010400"/>
    <s v="1"/>
    <s v="S1NRF-EI21-13171"/>
    <n v="2000000"/>
    <n v="2000000"/>
    <m/>
    <m/>
    <s v=""/>
    <x v="3"/>
  </r>
  <r>
    <x v="11"/>
    <x v="54"/>
    <s v="EN10"/>
    <x v="16"/>
    <x v="5"/>
    <x v="3"/>
    <s v="AAD_NONE"/>
    <s v="TIEK010400"/>
    <s v="1"/>
    <s v="S1NJT-EI21-06142"/>
    <n v="10750000"/>
    <n v="5800000"/>
    <n v="850000"/>
    <n v="900000"/>
    <s v=""/>
    <x v="3"/>
  </r>
  <r>
    <x v="11"/>
    <x v="54"/>
    <s v="EN10"/>
    <x v="16"/>
    <x v="7"/>
    <x v="69"/>
    <s v="AAD_NONE"/>
    <s v="TI02010100"/>
    <s v="1"/>
    <s v="8N10-RE00-05421"/>
    <n v="19340000"/>
    <n v="15060000"/>
    <n v="5500000"/>
    <n v="5500000"/>
    <s v=""/>
    <x v="66"/>
  </r>
  <r>
    <x v="11"/>
    <x v="54"/>
    <s v="EN10"/>
    <x v="16"/>
    <x v="6"/>
    <x v="3"/>
    <s v="AAD_NONE"/>
    <s v="IYDA010200"/>
    <s v="1"/>
    <s v="S1NRF-RT21-01212"/>
    <n v="7680000"/>
    <n v="7680000"/>
    <n v="7680000"/>
    <n v="16056594"/>
    <s v=""/>
    <x v="3"/>
  </r>
  <r>
    <x v="11"/>
    <x v="54"/>
    <s v="EN10"/>
    <x v="16"/>
    <x v="6"/>
    <x v="3"/>
    <s v="AAD_NONE"/>
    <s v="HE01010200"/>
    <s v="1"/>
    <s v="S1NSF-RT21-04311"/>
    <n v="147580"/>
    <n v="176233"/>
    <n v="197734"/>
    <n v="213723"/>
    <s v=""/>
    <x v="3"/>
  </r>
  <r>
    <x v="11"/>
    <x v="54"/>
    <s v="EN10"/>
    <x v="16"/>
    <x v="6"/>
    <x v="3"/>
    <s v="AAD_NONE"/>
    <s v="HE01010200"/>
    <s v="1"/>
    <s v="S1NSF-RT21-04231"/>
    <n v="4151225"/>
    <n v="3632768"/>
    <n v="2276358"/>
    <n v="1677981"/>
    <s v=""/>
    <x v="3"/>
  </r>
  <r>
    <x v="11"/>
    <x v="54"/>
    <s v="EN10"/>
    <x v="16"/>
    <x v="6"/>
    <x v="3"/>
    <s v="AAD_NONE"/>
    <s v="HE01010200"/>
    <s v="1"/>
    <s v="S1NSF-RT21-04232"/>
    <n v="42905"/>
    <n v="42605"/>
    <n v="44933"/>
    <m/>
    <s v=""/>
    <x v="3"/>
  </r>
  <r>
    <x v="11"/>
    <x v="54"/>
    <s v="EN10"/>
    <x v="16"/>
    <x v="6"/>
    <x v="3"/>
    <s v="AAD_NONE"/>
    <s v="HE01010200"/>
    <s v="1"/>
    <s v="S1NJT-RT21-06162"/>
    <n v="384577"/>
    <n v="442617"/>
    <n v="479133"/>
    <n v="387969"/>
    <s v=""/>
    <x v="3"/>
  </r>
  <r>
    <x v="11"/>
    <x v="54"/>
    <s v="EN10"/>
    <x v="16"/>
    <x v="6"/>
    <x v="3"/>
    <s v="AAD_NONE"/>
    <s v="HE09030100"/>
    <s v="1"/>
    <s v="S1NSF-RT21-04221"/>
    <n v="150000"/>
    <n v="134250"/>
    <n v="101250"/>
    <n v="84750"/>
    <s v=""/>
    <x v="3"/>
  </r>
  <r>
    <x v="11"/>
    <x v="54"/>
    <s v="EN10"/>
    <x v="16"/>
    <x v="6"/>
    <x v="3"/>
    <s v="AAD_NONE"/>
    <s v="TI02010100"/>
    <s v="1"/>
    <s v="S1NRF-EI21-11112"/>
    <n v="1979833"/>
    <n v="1979833"/>
    <n v="1979833"/>
    <n v="1512092"/>
    <s v=""/>
    <x v="3"/>
  </r>
  <r>
    <x v="11"/>
    <x v="54"/>
    <s v="EN10"/>
    <x v="16"/>
    <x v="6"/>
    <x v="3"/>
    <s v="AAD_NONE"/>
    <s v="TI02010100"/>
    <s v="1"/>
    <s v="S1NRF-EI21-11122"/>
    <n v="436971"/>
    <n v="436971"/>
    <n v="436971"/>
    <n v="436971"/>
    <s v=""/>
    <x v="3"/>
  </r>
  <r>
    <x v="11"/>
    <x v="54"/>
    <s v="EN10"/>
    <x v="16"/>
    <x v="6"/>
    <x v="3"/>
    <s v="AAD_NONE"/>
    <s v="TI02010100"/>
    <s v="1"/>
    <s v="S1NRF-EI21-11141"/>
    <n v="258760"/>
    <n v="258760"/>
    <n v="258760"/>
    <n v="258760"/>
    <s v=""/>
    <x v="3"/>
  </r>
  <r>
    <x v="11"/>
    <x v="54"/>
    <s v="EN10"/>
    <x v="16"/>
    <x v="6"/>
    <x v="3"/>
    <s v="AAD_NONE"/>
    <s v="TI02010100"/>
    <s v="1"/>
    <s v="S1NRF-EI21-11152"/>
    <n v="134284"/>
    <n v="134284"/>
    <n v="181426"/>
    <m/>
    <s v=""/>
    <x v="3"/>
  </r>
  <r>
    <x v="11"/>
    <x v="54"/>
    <s v="EN10"/>
    <x v="16"/>
    <x v="6"/>
    <x v="3"/>
    <s v="AAD_NONE"/>
    <s v="TI02010200"/>
    <s v="1"/>
    <s v="S1NRF-EI21-13162"/>
    <n v="821429"/>
    <n v="985714"/>
    <n v="842857"/>
    <n v="928571"/>
    <s v=""/>
    <x v="3"/>
  </r>
  <r>
    <x v="11"/>
    <x v="54"/>
    <s v="EN10"/>
    <x v="16"/>
    <x v="6"/>
    <x v="3"/>
    <s v="AAD_NONE"/>
    <s v="TIEK010200"/>
    <s v="1"/>
    <s v="S1NRF-EI21-13112"/>
    <n v="1254449"/>
    <n v="1511384"/>
    <n v="1511384"/>
    <n v="1511384"/>
    <s v=""/>
    <x v="3"/>
  </r>
  <r>
    <x v="11"/>
    <x v="54"/>
    <s v="EN10"/>
    <x v="16"/>
    <x v="6"/>
    <x v="3"/>
    <s v="AAD_NONE"/>
    <s v="TIEK010200"/>
    <s v="1"/>
    <s v="S1NRF-EI21-13152"/>
    <n v="151429"/>
    <n v="142857"/>
    <n v="135714"/>
    <n v="78571"/>
    <s v=""/>
    <x v="3"/>
  </r>
  <r>
    <x v="11"/>
    <x v="54"/>
    <s v="EN10"/>
    <x v="16"/>
    <x v="6"/>
    <x v="3"/>
    <s v="AAD_NONE"/>
    <s v="TIEK010400"/>
    <s v="1"/>
    <s v="S1NRF-EI21-13122"/>
    <n v="304286"/>
    <n v="407143"/>
    <n v="428571"/>
    <n v="492857"/>
    <s v=""/>
    <x v="3"/>
  </r>
  <r>
    <x v="11"/>
    <x v="54"/>
    <s v="EN10"/>
    <x v="16"/>
    <x v="6"/>
    <x v="3"/>
    <s v="AAD_NONE"/>
    <s v="TIEK010400"/>
    <s v="1"/>
    <s v="S1NRF-EI21-13141"/>
    <m/>
    <n v="156829"/>
    <n v="172227"/>
    <n v="171086"/>
    <s v=""/>
    <x v="3"/>
  </r>
  <r>
    <x v="11"/>
    <x v="54"/>
    <s v="EN10"/>
    <x v="16"/>
    <x v="6"/>
    <x v="3"/>
    <s v="AAD_NONE"/>
    <s v="TIEK010400"/>
    <s v="1"/>
    <s v="S1NRF-EI21-13171"/>
    <n v="285714"/>
    <n v="285714"/>
    <m/>
    <m/>
    <s v=""/>
    <x v="3"/>
  </r>
  <r>
    <x v="11"/>
    <x v="54"/>
    <s v="EN10"/>
    <x v="17"/>
    <x v="13"/>
    <x v="124"/>
    <s v="AAD_NONE"/>
    <s v="HE01010200"/>
    <s v="1"/>
    <s v="-"/>
    <n v="445000000"/>
    <n v="478000000"/>
    <n v="499000000"/>
    <n v="499000000"/>
    <s v=""/>
    <x v="121"/>
  </r>
  <r>
    <x v="11"/>
    <x v="54"/>
    <s v="EN10"/>
    <x v="5"/>
    <x v="2"/>
    <x v="3"/>
    <s v="AAD_NONE"/>
    <s v="IYDA010200"/>
    <s v="1"/>
    <s v="-"/>
    <n v="5950"/>
    <n v="5950"/>
    <n v="992"/>
    <m/>
    <s v=""/>
    <x v="3"/>
  </r>
  <r>
    <x v="11"/>
    <x v="54"/>
    <s v="EN10"/>
    <x v="5"/>
    <x v="2"/>
    <x v="3"/>
    <s v="AAD_NONE"/>
    <s v="TI02010100"/>
    <s v="1"/>
    <s v="-"/>
    <n v="200000"/>
    <n v="150000"/>
    <n v="99999"/>
    <n v="50000"/>
    <s v=""/>
    <x v="3"/>
  </r>
  <r>
    <x v="11"/>
    <x v="54"/>
    <s v="EN10"/>
    <x v="5"/>
    <x v="2"/>
    <x v="3"/>
    <s v="AAD_NONE"/>
    <s v="TIEK010400"/>
    <s v="1"/>
    <s v="-"/>
    <n v="96790"/>
    <n v="60923"/>
    <m/>
    <m/>
    <s v=""/>
    <x v="3"/>
  </r>
  <r>
    <x v="11"/>
    <x v="54"/>
    <s v="EN10"/>
    <x v="10"/>
    <x v="4"/>
    <x v="3"/>
    <s v="AAD_NONE"/>
    <s v="XX01000000"/>
    <s v="1"/>
    <s v="9N10-IR21-SUSTOOL"/>
    <n v="333718"/>
    <m/>
    <m/>
    <m/>
    <s v=""/>
    <x v="3"/>
  </r>
  <r>
    <x v="11"/>
    <x v="54"/>
    <s v="EN10"/>
    <x v="10"/>
    <x v="4"/>
    <x v="3"/>
    <s v="AAD_NONE"/>
    <s v="XX01000000"/>
    <s v="1"/>
    <s v="9N10-MU21-ESTQCI"/>
    <n v="244955"/>
    <m/>
    <m/>
    <m/>
    <s v=""/>
    <x v="3"/>
  </r>
  <r>
    <x v="11"/>
    <x v="54"/>
    <s v="EN10"/>
    <x v="10"/>
    <x v="4"/>
    <x v="3"/>
    <s v="AAD_NONE"/>
    <s v="XX01000000"/>
    <s v="1"/>
    <s v="9N10-MU00-EQUITECH"/>
    <n v="36747"/>
    <n v="13719"/>
    <m/>
    <m/>
    <s v=""/>
    <x v="3"/>
  </r>
  <r>
    <x v="11"/>
    <x v="54"/>
    <s v="EN10"/>
    <x v="10"/>
    <x v="4"/>
    <x v="3"/>
    <s v="AAD_NONE"/>
    <s v="XX01000000"/>
    <s v="1"/>
    <s v="9N10-RR20-01112-INAR"/>
    <m/>
    <n v="20000"/>
    <m/>
    <m/>
    <s v=""/>
    <x v="3"/>
  </r>
  <r>
    <x v="11"/>
    <x v="54"/>
    <s v="EN10"/>
    <x v="10"/>
    <x v="4"/>
    <x v="3"/>
    <s v="AAD_NONE"/>
    <s v="XX01000000"/>
    <s v="1"/>
    <s v="9N10-RR20-01132-VEOS"/>
    <n v="45000"/>
    <m/>
    <m/>
    <m/>
    <s v=""/>
    <x v="3"/>
  </r>
  <r>
    <x v="11"/>
    <x v="54"/>
    <s v="EN10"/>
    <x v="10"/>
    <x v="4"/>
    <x v="3"/>
    <s v="AAD_NONE"/>
    <s v="XX01000000"/>
    <s v="1"/>
    <s v="9N10-RR20-03112-AVA"/>
    <n v="716670"/>
    <n v="36167"/>
    <m/>
    <m/>
    <s v=""/>
    <x v="3"/>
  </r>
  <r>
    <x v="11"/>
    <x v="54"/>
    <s v="EN10"/>
    <x v="10"/>
    <x v="4"/>
    <x v="3"/>
    <s v="AAD_NONE"/>
    <s v="XX01000000"/>
    <s v="1"/>
    <s v="9N10-RR20-03122-ERA"/>
    <n v="266698"/>
    <m/>
    <m/>
    <m/>
    <s v=""/>
    <x v="3"/>
  </r>
  <r>
    <x v="11"/>
    <x v="54"/>
    <s v="EN10"/>
    <x v="10"/>
    <x v="4"/>
    <x v="3"/>
    <s v="AAD_NONE"/>
    <s v="XX01000000"/>
    <s v="1"/>
    <s v="9N10-RR20-03132-EV"/>
    <n v="736918"/>
    <m/>
    <m/>
    <m/>
    <s v=""/>
    <x v="3"/>
  </r>
  <r>
    <x v="11"/>
    <x v="54"/>
    <s v="EN10"/>
    <x v="10"/>
    <x v="4"/>
    <x v="3"/>
    <s v="AAD_NONE"/>
    <s v="XX01000000"/>
    <s v="1"/>
    <s v="9N10-RR20-03142-BURO"/>
    <n v="3202296"/>
    <n v="359776"/>
    <m/>
    <m/>
    <s v=""/>
    <x v="3"/>
  </r>
  <r>
    <x v="11"/>
    <x v="54"/>
    <s v="EN10"/>
    <x v="10"/>
    <x v="4"/>
    <x v="3"/>
    <s v="AAD_NONE"/>
    <s v="XX01000000"/>
    <s v="1"/>
    <s v="9N10-RR20-03212-BTE2"/>
    <n v="1110050"/>
    <m/>
    <m/>
    <m/>
    <s v=""/>
    <x v="3"/>
  </r>
  <r>
    <x v="11"/>
    <x v="54"/>
    <s v="EN10"/>
    <x v="10"/>
    <x v="4"/>
    <x v="3"/>
    <s v="AAD_NONE"/>
    <s v="XX01000000"/>
    <s v="1"/>
    <s v="9N10-RR20-03412-MIIL"/>
    <n v="155000"/>
    <m/>
    <m/>
    <m/>
    <s v=""/>
    <x v="3"/>
  </r>
  <r>
    <x v="11"/>
    <x v="54"/>
    <s v="EN10"/>
    <x v="10"/>
    <x v="4"/>
    <x v="3"/>
    <s v="AAD_NONE"/>
    <s v="XX01000000"/>
    <s v="1"/>
    <s v="1N10-TA21-07121"/>
    <n v="823168"/>
    <n v="999876"/>
    <n v="961143"/>
    <n v="920895"/>
    <s v=""/>
    <x v="3"/>
  </r>
  <r>
    <x v="11"/>
    <x v="54"/>
    <s v="EN10"/>
    <x v="10"/>
    <x v="4"/>
    <x v="3"/>
    <s v="AAD_NONE"/>
    <s v="XX01000000"/>
    <s v="1"/>
    <s v="1N10-RF21-01212-DIGI"/>
    <n v="2905368"/>
    <n v="3053172"/>
    <n v="2838399"/>
    <n v="2838399"/>
    <s v=""/>
    <x v="3"/>
  </r>
  <r>
    <x v="11"/>
    <x v="54"/>
    <s v="EN10"/>
    <x v="10"/>
    <x v="4"/>
    <x v="3"/>
    <s v="AAD_NONE"/>
    <s v="XX01000000"/>
    <s v="1"/>
    <s v="1N10-RF21-01212-VKDI"/>
    <n v="257110"/>
    <n v="239890"/>
    <n v="12810"/>
    <n v="12810"/>
    <s v=""/>
    <x v="3"/>
  </r>
  <r>
    <x v="11"/>
    <x v="54"/>
    <s v="EN10"/>
    <x v="10"/>
    <x v="4"/>
    <x v="3"/>
    <s v="AAD_NONE"/>
    <s v="XX01000000"/>
    <s v="1"/>
    <s v="1N10-SF21-04342TVR"/>
    <n v="323399"/>
    <n v="404600"/>
    <n v="417199"/>
    <n v="435399"/>
    <s v=""/>
    <x v="3"/>
  </r>
  <r>
    <x v="11"/>
    <x v="54"/>
    <s v="EN10"/>
    <x v="10"/>
    <x v="4"/>
    <x v="3"/>
    <s v="AAD_NONE"/>
    <s v="XX01000000"/>
    <s v="1"/>
    <s v="1N10-SF21-04222SEGRE"/>
    <n v="158418"/>
    <n v="160529"/>
    <n v="57386"/>
    <n v="171520"/>
    <s v=""/>
    <x v="3"/>
  </r>
  <r>
    <x v="11"/>
    <x v="54"/>
    <s v="EN10"/>
    <x v="10"/>
    <x v="4"/>
    <x v="3"/>
    <s v="AAD_NONE"/>
    <s v="XX01000000"/>
    <s v="1"/>
    <s v="1N10-SF21-04232OSKUS"/>
    <n v="1080555"/>
    <n v="1080555"/>
    <n v="1030555"/>
    <m/>
    <s v=""/>
    <x v="3"/>
  </r>
  <r>
    <x v="11"/>
    <x v="54"/>
    <s v="EN10"/>
    <x v="10"/>
    <x v="4"/>
    <x v="3"/>
    <s v="AAD_NONE"/>
    <s v="XX01000000"/>
    <s v="1"/>
    <s v="1N10-SF21-04232NOOR"/>
    <n v="475328"/>
    <n v="397997"/>
    <n v="301627"/>
    <n v="229635"/>
    <s v=""/>
    <x v="3"/>
  </r>
  <r>
    <x v="11"/>
    <x v="54"/>
    <s v="EN10"/>
    <x v="10"/>
    <x v="5"/>
    <x v="3"/>
    <s v="AAD_NONE"/>
    <s v="XX01000000"/>
    <s v="1"/>
    <s v="S9NRR-EA20-01113"/>
    <n v="380000"/>
    <n v="193105"/>
    <m/>
    <m/>
    <s v=""/>
    <x v="3"/>
  </r>
  <r>
    <x v="11"/>
    <x v="54"/>
    <s v="EN10"/>
    <x v="10"/>
    <x v="5"/>
    <x v="3"/>
    <s v="AAD_NONE"/>
    <s v="XX01000000"/>
    <s v="1"/>
    <s v="S9NRR-EA20-01111"/>
    <n v="23000000"/>
    <n v="10829640"/>
    <m/>
    <m/>
    <s v=""/>
    <x v="3"/>
  </r>
  <r>
    <x v="11"/>
    <x v="54"/>
    <s v="EN10"/>
    <x v="10"/>
    <x v="5"/>
    <x v="3"/>
    <s v="AAD_NONE"/>
    <s v="XX01000000"/>
    <s v="1"/>
    <s v="S9NRR-EA20-01133"/>
    <n v="145500"/>
    <m/>
    <m/>
    <m/>
    <s v=""/>
    <x v="3"/>
  </r>
  <r>
    <x v="11"/>
    <x v="54"/>
    <s v="EN10"/>
    <x v="10"/>
    <x v="5"/>
    <x v="3"/>
    <s v="AAD_NONE"/>
    <s v="XX01000000"/>
    <s v="1"/>
    <s v="S9NRR-EA20-01131"/>
    <n v="4640000"/>
    <m/>
    <m/>
    <m/>
    <s v=""/>
    <x v="3"/>
  </r>
  <r>
    <x v="11"/>
    <x v="54"/>
    <s v="EN10"/>
    <x v="10"/>
    <x v="5"/>
    <x v="3"/>
    <s v="AAD_NONE"/>
    <s v="XX01000000"/>
    <s v="1"/>
    <s v="S9NRR-EA20-02143"/>
    <n v="65000"/>
    <n v="30939"/>
    <m/>
    <m/>
    <s v=""/>
    <x v="3"/>
  </r>
  <r>
    <x v="11"/>
    <x v="54"/>
    <s v="EN10"/>
    <x v="10"/>
    <x v="5"/>
    <x v="3"/>
    <s v="AAD_NONE"/>
    <s v="XX01000000"/>
    <s v="1"/>
    <s v="S9NRR-EA20-02141"/>
    <n v="3975000"/>
    <n v="1781543"/>
    <m/>
    <m/>
    <s v=""/>
    <x v="3"/>
  </r>
  <r>
    <x v="11"/>
    <x v="54"/>
    <s v="EN10"/>
    <x v="10"/>
    <x v="5"/>
    <x v="3"/>
    <s v="AAD_NONE"/>
    <s v="XX01000000"/>
    <s v="1"/>
    <s v="S9NRR-EI20-02241"/>
    <n v="10000000"/>
    <n v="2960379"/>
    <m/>
    <m/>
    <s v=""/>
    <x v="3"/>
  </r>
  <r>
    <x v="11"/>
    <x v="54"/>
    <s v="EN10"/>
    <x v="10"/>
    <x v="5"/>
    <x v="3"/>
    <s v="AAD_NONE"/>
    <s v="XX01000000"/>
    <s v="1"/>
    <s v="S9NRR-EI20-02242"/>
    <n v="220000"/>
    <n v="193013"/>
    <m/>
    <m/>
    <s v=""/>
    <x v="3"/>
  </r>
  <r>
    <x v="11"/>
    <x v="54"/>
    <s v="EN10"/>
    <x v="10"/>
    <x v="5"/>
    <x v="3"/>
    <s v="AAD_NONE"/>
    <s v="XX01000000"/>
    <s v="1"/>
    <s v="S9NRR-RT20-03113"/>
    <n v="1121739"/>
    <m/>
    <m/>
    <m/>
    <s v=""/>
    <x v="3"/>
  </r>
  <r>
    <x v="11"/>
    <x v="54"/>
    <s v="EN10"/>
    <x v="10"/>
    <x v="5"/>
    <x v="3"/>
    <s v="AAD_NONE"/>
    <s v="XX01000000"/>
    <s v="1"/>
    <s v="S9NRR-RT20-03122"/>
    <n v="57042"/>
    <m/>
    <m/>
    <m/>
    <s v=""/>
    <x v="3"/>
  </r>
  <r>
    <x v="11"/>
    <x v="54"/>
    <s v="EN10"/>
    <x v="10"/>
    <x v="5"/>
    <x v="3"/>
    <s v="AAD_NONE"/>
    <s v="XX01000000"/>
    <s v="1"/>
    <s v="S9NRR-RT20-03132"/>
    <n v="2087284"/>
    <m/>
    <m/>
    <m/>
    <s v=""/>
    <x v="3"/>
  </r>
  <r>
    <x v="11"/>
    <x v="54"/>
    <s v="EN10"/>
    <x v="10"/>
    <x v="5"/>
    <x v="3"/>
    <s v="AAD_NONE"/>
    <s v="XX01000000"/>
    <s v="1"/>
    <s v="S9NRR-RT20-03142"/>
    <n v="1165214"/>
    <m/>
    <m/>
    <m/>
    <s v=""/>
    <x v="3"/>
  </r>
  <r>
    <x v="11"/>
    <x v="54"/>
    <s v="EN10"/>
    <x v="10"/>
    <x v="5"/>
    <x v="3"/>
    <s v="AAD_NONE"/>
    <s v="XX01000000"/>
    <s v="1"/>
    <s v="S9NRR-RT20-03411"/>
    <n v="14180000"/>
    <m/>
    <m/>
    <m/>
    <s v=""/>
    <x v="3"/>
  </r>
  <r>
    <x v="11"/>
    <x v="54"/>
    <s v="EN10"/>
    <x v="10"/>
    <x v="5"/>
    <x v="3"/>
    <s v="AAD_NONE"/>
    <s v="XX01000000"/>
    <s v="1"/>
    <s v="S9NRR-RT20-06411"/>
    <n v="2950674"/>
    <m/>
    <m/>
    <m/>
    <s v=""/>
    <x v="3"/>
  </r>
  <r>
    <x v="11"/>
    <x v="54"/>
    <s v="EN10"/>
    <x v="10"/>
    <x v="5"/>
    <x v="3"/>
    <s v="AAD_NONE"/>
    <s v="XX01000000"/>
    <s v="1"/>
    <s v="S1NRF-RT21-01212"/>
    <n v="17920000"/>
    <n v="17920000"/>
    <n v="17920000"/>
    <n v="37465387"/>
    <s v=""/>
    <x v="3"/>
  </r>
  <r>
    <x v="11"/>
    <x v="54"/>
    <s v="EN10"/>
    <x v="10"/>
    <x v="5"/>
    <x v="3"/>
    <s v="AAD_NONE"/>
    <s v="XX01000000"/>
    <s v="1"/>
    <s v="S1NRF-EI21-01221"/>
    <n v="1000000"/>
    <n v="1000000"/>
    <n v="1000000"/>
    <n v="1000000"/>
    <s v=""/>
    <x v="3"/>
  </r>
  <r>
    <x v="11"/>
    <x v="54"/>
    <s v="EN10"/>
    <x v="10"/>
    <x v="5"/>
    <x v="3"/>
    <s v="AAD_NONE"/>
    <s v="XX01000000"/>
    <s v="1"/>
    <s v="S1NRF-EI21-13112"/>
    <n v="8300000"/>
    <n v="10000000"/>
    <n v="10000000"/>
    <n v="10000000"/>
    <s v=""/>
    <x v="3"/>
  </r>
  <r>
    <x v="11"/>
    <x v="54"/>
    <s v="EN10"/>
    <x v="10"/>
    <x v="5"/>
    <x v="3"/>
    <s v="AAD_NONE"/>
    <s v="XX01000000"/>
    <s v="1"/>
    <s v="S1NRF-EI21-13122"/>
    <n v="710000"/>
    <n v="950000"/>
    <n v="1000000"/>
    <n v="1150000"/>
    <s v=""/>
    <x v="3"/>
  </r>
  <r>
    <x v="11"/>
    <x v="54"/>
    <s v="EN10"/>
    <x v="10"/>
    <x v="5"/>
    <x v="3"/>
    <s v="AAD_NONE"/>
    <s v="XX01000000"/>
    <s v="1"/>
    <s v="S1NRF-EI21-13131"/>
    <n v="2806000"/>
    <n v="2806000"/>
    <n v="3612000"/>
    <n v="3508000"/>
    <s v=""/>
    <x v="3"/>
  </r>
  <r>
    <x v="11"/>
    <x v="54"/>
    <s v="EN10"/>
    <x v="10"/>
    <x v="5"/>
    <x v="3"/>
    <s v="AAD_NONE"/>
    <s v="XX01000000"/>
    <s v="1"/>
    <s v="S1NRF-EI21-13141"/>
    <m/>
    <n v="1100000"/>
    <n v="1208000"/>
    <n v="1200000"/>
    <s v=""/>
    <x v="3"/>
  </r>
  <r>
    <x v="11"/>
    <x v="54"/>
    <s v="EN10"/>
    <x v="10"/>
    <x v="5"/>
    <x v="3"/>
    <s v="AAD_NONE"/>
    <s v="XX01000000"/>
    <s v="1"/>
    <s v="S1NRF-EI21-13152"/>
    <n v="1060000"/>
    <n v="1000000"/>
    <n v="950000"/>
    <n v="550000"/>
    <s v=""/>
    <x v="3"/>
  </r>
  <r>
    <x v="11"/>
    <x v="54"/>
    <s v="EN10"/>
    <x v="10"/>
    <x v="5"/>
    <x v="3"/>
    <s v="AAD_NONE"/>
    <s v="XX01000000"/>
    <s v="1"/>
    <s v="S1NRF-EI21-13162"/>
    <n v="5750000"/>
    <n v="6900000"/>
    <n v="5900000"/>
    <n v="6500000"/>
    <s v=""/>
    <x v="3"/>
  </r>
  <r>
    <x v="11"/>
    <x v="54"/>
    <s v="EN10"/>
    <x v="10"/>
    <x v="5"/>
    <x v="3"/>
    <s v="AAD_NONE"/>
    <s v="XX01000000"/>
    <s v="1"/>
    <s v="S1NRF-EI21-13171"/>
    <n v="2000000"/>
    <n v="2000000"/>
    <m/>
    <m/>
    <s v=""/>
    <x v="3"/>
  </r>
  <r>
    <x v="11"/>
    <x v="54"/>
    <s v="EN10"/>
    <x v="10"/>
    <x v="5"/>
    <x v="3"/>
    <s v="AAD_NONE"/>
    <s v="XX01000000"/>
    <s v="1"/>
    <s v="S1NRF-RT21-01346"/>
    <n v="6145000"/>
    <n v="4385000"/>
    <n v="4385000"/>
    <m/>
    <s v=""/>
    <x v="3"/>
  </r>
  <r>
    <x v="11"/>
    <x v="54"/>
    <s v="EN10"/>
    <x v="10"/>
    <x v="5"/>
    <x v="3"/>
    <s v="AAD_NONE"/>
    <s v="XX01000000"/>
    <s v="1"/>
    <s v="S1NRF-EI21-11112"/>
    <n v="3928000"/>
    <n v="3928000"/>
    <n v="3928000"/>
    <n v="3000000"/>
    <s v=""/>
    <x v="3"/>
  </r>
  <r>
    <x v="11"/>
    <x v="54"/>
    <s v="EN10"/>
    <x v="10"/>
    <x v="5"/>
    <x v="3"/>
    <s v="AAD_NONE"/>
    <s v="XX01000000"/>
    <s v="1"/>
    <s v="S1NRF-EI21-11122"/>
    <n v="910000"/>
    <n v="910000"/>
    <n v="910000"/>
    <n v="910000"/>
    <s v=""/>
    <x v="3"/>
  </r>
  <r>
    <x v="11"/>
    <x v="54"/>
    <s v="EN10"/>
    <x v="10"/>
    <x v="5"/>
    <x v="3"/>
    <s v="AAD_NONE"/>
    <s v="XX01000000"/>
    <s v="1"/>
    <s v="S1NRF-EI21-11131"/>
    <n v="2000000"/>
    <n v="8000000"/>
    <n v="8600000"/>
    <n v="10000000"/>
    <s v=""/>
    <x v="3"/>
  </r>
  <r>
    <x v="11"/>
    <x v="54"/>
    <s v="EN10"/>
    <x v="10"/>
    <x v="5"/>
    <x v="3"/>
    <s v="AAD_NONE"/>
    <s v="XX01000000"/>
    <s v="1"/>
    <s v="S1NRF-EI21-11141"/>
    <n v="1400000"/>
    <n v="1400000"/>
    <n v="1400000"/>
    <n v="1400000"/>
    <s v=""/>
    <x v="3"/>
  </r>
  <r>
    <x v="11"/>
    <x v="54"/>
    <s v="EN10"/>
    <x v="10"/>
    <x v="5"/>
    <x v="3"/>
    <s v="AAD_NONE"/>
    <s v="XX01000000"/>
    <s v="1"/>
    <s v="S1NRF-EI21-11152"/>
    <n v="470000"/>
    <n v="470000"/>
    <n v="635000"/>
    <m/>
    <s v=""/>
    <x v="3"/>
  </r>
  <r>
    <x v="11"/>
    <x v="54"/>
    <s v="EN10"/>
    <x v="10"/>
    <x v="5"/>
    <x v="3"/>
    <s v="AAD_NONE"/>
    <s v="XX01000000"/>
    <s v="1"/>
    <s v="S1NRF-RT21-01511"/>
    <n v="21720000"/>
    <n v="19000000"/>
    <n v="19000000"/>
    <m/>
    <s v=""/>
    <x v="3"/>
  </r>
  <r>
    <x v="11"/>
    <x v="54"/>
    <s v="EN10"/>
    <x v="10"/>
    <x v="5"/>
    <x v="3"/>
    <s v="AAD_NONE"/>
    <s v="XX01000000"/>
    <s v="1"/>
    <s v="S1NSF-RT21-04311"/>
    <n v="344354"/>
    <n v="411211"/>
    <n v="461378"/>
    <n v="498688"/>
    <s v=""/>
    <x v="3"/>
  </r>
  <r>
    <x v="11"/>
    <x v="54"/>
    <s v="EN10"/>
    <x v="10"/>
    <x v="5"/>
    <x v="3"/>
    <s v="AAD_NONE"/>
    <s v="XX01000000"/>
    <s v="1"/>
    <s v="S1NSF-RT21-04221"/>
    <n v="350000"/>
    <n v="313250"/>
    <n v="236250"/>
    <n v="197750"/>
    <s v=""/>
    <x v="3"/>
  </r>
  <r>
    <x v="11"/>
    <x v="54"/>
    <s v="EN10"/>
    <x v="10"/>
    <x v="5"/>
    <x v="3"/>
    <s v="AAD_NONE"/>
    <s v="XX01000000"/>
    <s v="1"/>
    <s v="S1NSF-RT21-04231"/>
    <n v="9686190"/>
    <n v="8476459"/>
    <n v="5311502"/>
    <n v="3915289"/>
    <s v=""/>
    <x v="3"/>
  </r>
  <r>
    <x v="11"/>
    <x v="54"/>
    <s v="EN10"/>
    <x v="10"/>
    <x v="5"/>
    <x v="3"/>
    <s v="AAD_NONE"/>
    <s v="XX01000000"/>
    <s v="1"/>
    <s v="S1NSF-RT21-04232"/>
    <n v="100111"/>
    <n v="99411"/>
    <n v="104846"/>
    <m/>
    <s v=""/>
    <x v="3"/>
  </r>
  <r>
    <x v="11"/>
    <x v="54"/>
    <s v="EN10"/>
    <x v="10"/>
    <x v="5"/>
    <x v="3"/>
    <s v="AAD_NONE"/>
    <s v="XX01000000"/>
    <s v="1"/>
    <s v="S1NJT-RT21-06162"/>
    <n v="897345"/>
    <n v="1032774"/>
    <n v="1117977"/>
    <n v="905261"/>
    <s v=""/>
    <x v="3"/>
  </r>
  <r>
    <x v="11"/>
    <x v="54"/>
    <s v="EN10"/>
    <x v="10"/>
    <x v="5"/>
    <x v="3"/>
    <s v="AAD_NONE"/>
    <s v="XX01000000"/>
    <s v="1"/>
    <s v="S1NJT-EI21-06111"/>
    <n v="13000000"/>
    <n v="30000000"/>
    <n v="30000000"/>
    <n v="40000000"/>
    <s v=""/>
    <x v="3"/>
  </r>
  <r>
    <x v="11"/>
    <x v="54"/>
    <s v="EN10"/>
    <x v="10"/>
    <x v="5"/>
    <x v="3"/>
    <s v="AAD_NONE"/>
    <s v="XX01000000"/>
    <s v="1"/>
    <s v="S1NJT-EI21-06121"/>
    <n v="4000000"/>
    <n v="5000000"/>
    <n v="6000000"/>
    <n v="5000000"/>
    <s v=""/>
    <x v="3"/>
  </r>
  <r>
    <x v="11"/>
    <x v="54"/>
    <s v="EN10"/>
    <x v="10"/>
    <x v="5"/>
    <x v="3"/>
    <s v="AAD_NONE"/>
    <s v="XX01000000"/>
    <s v="1"/>
    <s v="S1NJT-EI21-06142"/>
    <n v="10750000"/>
    <n v="5800000"/>
    <n v="850000"/>
    <n v="900000"/>
    <s v=""/>
    <x v="3"/>
  </r>
  <r>
    <x v="11"/>
    <x v="54"/>
    <s v="EN10"/>
    <x v="10"/>
    <x v="5"/>
    <x v="3"/>
    <s v="AAD_NONE"/>
    <s v="XX01000000"/>
    <s v="1"/>
    <s v="S1NJT-EI21-06151"/>
    <n v="1700000"/>
    <n v="2400000"/>
    <n v="3200000"/>
    <n v="4000000"/>
    <s v=""/>
    <x v="3"/>
  </r>
  <r>
    <x v="11"/>
    <x v="54"/>
    <s v="EN10"/>
    <x v="6"/>
    <x v="0"/>
    <x v="0"/>
    <s v="AAD_NONE"/>
    <s v="IYDA010200"/>
    <s v="1"/>
    <s v="-"/>
    <n v="324000"/>
    <n v="144000"/>
    <n v="144000"/>
    <n v="144000"/>
    <s v=""/>
    <x v="0"/>
  </r>
  <r>
    <x v="11"/>
    <x v="54"/>
    <s v="EN10"/>
    <x v="6"/>
    <x v="0"/>
    <x v="0"/>
    <s v="AAD_NONE"/>
    <s v="TI02010100"/>
    <s v="1"/>
    <s v="-"/>
    <n v="2000000"/>
    <n v="2000000"/>
    <n v="2000000"/>
    <n v="2000000"/>
    <s v=""/>
    <x v="0"/>
  </r>
  <r>
    <x v="11"/>
    <x v="54"/>
    <s v="EN10"/>
    <x v="6"/>
    <x v="0"/>
    <x v="125"/>
    <s v="AAD_NONE"/>
    <s v="TIEK010300"/>
    <s v="1"/>
    <s v="8N10-RE00-05211"/>
    <n v="1500000"/>
    <n v="1500000"/>
    <n v="2500000"/>
    <n v="2500000"/>
    <s v=""/>
    <x v="122"/>
  </r>
  <r>
    <x v="11"/>
    <x v="54"/>
    <s v="EN10"/>
    <x v="6"/>
    <x v="5"/>
    <x v="0"/>
    <s v="AAD_NONE"/>
    <s v="IYDA010200"/>
    <s v="1"/>
    <s v="S9NRR-RT20-03142"/>
    <n v="1165214"/>
    <m/>
    <m/>
    <m/>
    <s v=""/>
    <x v="0"/>
  </r>
  <r>
    <x v="11"/>
    <x v="54"/>
    <s v="EN10"/>
    <x v="6"/>
    <x v="5"/>
    <x v="0"/>
    <s v="AAD_NONE"/>
    <s v="IYDA010200"/>
    <s v="1"/>
    <s v="S1NRF-EI21-01221"/>
    <n v="1000000"/>
    <n v="1000000"/>
    <n v="1000000"/>
    <n v="1000000"/>
    <s v=""/>
    <x v="0"/>
  </r>
  <r>
    <x v="11"/>
    <x v="54"/>
    <s v="EN10"/>
    <x v="6"/>
    <x v="5"/>
    <x v="0"/>
    <s v="AAD_NONE"/>
    <s v="TIEK010200"/>
    <s v="1"/>
    <s v="S9NRR-EA20-01111"/>
    <n v="23000000"/>
    <n v="10829640"/>
    <m/>
    <m/>
    <s v=""/>
    <x v="0"/>
  </r>
  <r>
    <x v="11"/>
    <x v="54"/>
    <s v="EN10"/>
    <x v="6"/>
    <x v="5"/>
    <x v="0"/>
    <s v="AAD_NONE"/>
    <s v="TIEK010200"/>
    <s v="1"/>
    <s v="S9NRR-EA20-02141"/>
    <n v="3975000"/>
    <n v="1781543"/>
    <m/>
    <m/>
    <s v=""/>
    <x v="0"/>
  </r>
  <r>
    <x v="11"/>
    <x v="54"/>
    <s v="EN10"/>
    <x v="6"/>
    <x v="5"/>
    <x v="0"/>
    <s v="AAD_NONE"/>
    <s v="TIEK010400"/>
    <s v="1"/>
    <s v="S9NRR-EA20-01131"/>
    <n v="4640000"/>
    <m/>
    <m/>
    <m/>
    <s v=""/>
    <x v="0"/>
  </r>
  <r>
    <x v="11"/>
    <x v="54"/>
    <s v="EN10"/>
    <x v="6"/>
    <x v="5"/>
    <x v="0"/>
    <s v="AAD_NONE"/>
    <s v="TIEK010400"/>
    <s v="1"/>
    <s v="S9NRR-RT20-03132"/>
    <n v="2087284"/>
    <m/>
    <m/>
    <m/>
    <s v=""/>
    <x v="0"/>
  </r>
  <r>
    <x v="11"/>
    <x v="54"/>
    <s v="EN10"/>
    <x v="6"/>
    <x v="5"/>
    <x v="18"/>
    <s v="AAD_NONE"/>
    <s v="TI02010100"/>
    <s v="1"/>
    <s v="S1NJT-EI21-06121"/>
    <m/>
    <m/>
    <n v="1000000"/>
    <m/>
    <s v=""/>
    <x v="18"/>
  </r>
  <r>
    <x v="11"/>
    <x v="54"/>
    <s v="EN10"/>
    <x v="6"/>
    <x v="5"/>
    <x v="18"/>
    <s v="AAD_NONE"/>
    <s v="TIEK010200"/>
    <s v="1"/>
    <s v="S9NRR-EI20-02241"/>
    <n v="10000000"/>
    <n v="2960379"/>
    <m/>
    <m/>
    <s v=""/>
    <x v="18"/>
  </r>
  <r>
    <x v="11"/>
    <x v="54"/>
    <s v="EN10"/>
    <x v="6"/>
    <x v="5"/>
    <x v="18"/>
    <s v="AAD_NONE"/>
    <s v="TIEK010200"/>
    <s v="1"/>
    <s v="S1NJT-EI21-06111"/>
    <n v="13000000"/>
    <n v="30000000"/>
    <n v="30000000"/>
    <n v="40000000"/>
    <s v=""/>
    <x v="18"/>
  </r>
  <r>
    <x v="11"/>
    <x v="54"/>
    <s v="EN10"/>
    <x v="6"/>
    <x v="5"/>
    <x v="126"/>
    <s v="AAD_NONE"/>
    <s v="IYDA030200"/>
    <s v="1"/>
    <s v="S9NRR-RT20-03411"/>
    <n v="14180000"/>
    <m/>
    <m/>
    <m/>
    <s v=""/>
    <x v="123"/>
  </r>
  <r>
    <x v="11"/>
    <x v="54"/>
    <s v="EN10"/>
    <x v="6"/>
    <x v="5"/>
    <x v="126"/>
    <s v="AAD_NONE"/>
    <s v="IYDA030200"/>
    <s v="1"/>
    <s v="S1NRF-RT21-01511"/>
    <n v="15000000"/>
    <n v="15000000"/>
    <n v="15000000"/>
    <m/>
    <s v=""/>
    <x v="123"/>
  </r>
  <r>
    <x v="11"/>
    <x v="54"/>
    <s v="EN10"/>
    <x v="6"/>
    <x v="5"/>
    <x v="127"/>
    <s v="AAD_NONE"/>
    <s v="IYDA030300"/>
    <s v="1"/>
    <s v="S1NRF-RT21-01511"/>
    <n v="6720000"/>
    <n v="4000000"/>
    <n v="4000000"/>
    <m/>
    <s v=""/>
    <x v="124"/>
  </r>
  <r>
    <x v="11"/>
    <x v="54"/>
    <s v="EN10"/>
    <x v="6"/>
    <x v="7"/>
    <x v="27"/>
    <s v="AAD_NONE"/>
    <s v="TIEK010200"/>
    <s v="1"/>
    <s v="8N10-AT00-CO2DIGI"/>
    <n v="500000"/>
    <n v="1000000"/>
    <n v="1000000"/>
    <n v="500000"/>
    <s v=""/>
    <x v="26"/>
  </r>
  <r>
    <x v="11"/>
    <x v="54"/>
    <s v="EN10"/>
    <x v="24"/>
    <x v="0"/>
    <x v="3"/>
    <s v="AAD_NONE"/>
    <s v="IYDA030100"/>
    <s v="1"/>
    <s v="-"/>
    <n v="400000"/>
    <n v="400000"/>
    <n v="400000"/>
    <n v="400000"/>
    <s v=""/>
    <x v="3"/>
  </r>
  <r>
    <x v="11"/>
    <x v="54"/>
    <s v="EN10"/>
    <x v="8"/>
    <x v="1"/>
    <x v="3"/>
    <s v="AAD_NONE"/>
    <s v="XX01000000"/>
    <s v="1"/>
    <s v="-"/>
    <n v="8411083"/>
    <n v="9878418"/>
    <n v="9935618"/>
    <n v="9935618"/>
    <s v=""/>
    <x v="3"/>
  </r>
  <r>
    <x v="11"/>
    <x v="54"/>
    <s v="EN10"/>
    <x v="8"/>
    <x v="1"/>
    <x v="13"/>
    <s v="AAD_NONE"/>
    <s v="XX01000000"/>
    <s v="1"/>
    <s v="-"/>
    <n v="12824"/>
    <n v="12824"/>
    <n v="12824"/>
    <n v="12824"/>
    <s v=""/>
    <x v="13"/>
  </r>
  <r>
    <x v="11"/>
    <x v="54"/>
    <s v="EN10"/>
    <x v="8"/>
    <x v="1"/>
    <x v="119"/>
    <s v="AAD_NONE"/>
    <s v="XX01000000"/>
    <s v="1"/>
    <s v="-"/>
    <n v="3080"/>
    <n v="3080"/>
    <n v="3080"/>
    <n v="3080"/>
    <s v=""/>
    <x v="116"/>
  </r>
  <r>
    <x v="11"/>
    <x v="54"/>
    <s v="EN10"/>
    <x v="8"/>
    <x v="4"/>
    <x v="3"/>
    <s v="AAD_NONE"/>
    <s v="XX01000000"/>
    <s v="1"/>
    <s v="9N10-IR21-SUSTOOL"/>
    <n v="43050"/>
    <m/>
    <m/>
    <m/>
    <s v=""/>
    <x v="3"/>
  </r>
  <r>
    <x v="11"/>
    <x v="54"/>
    <s v="EN10"/>
    <x v="8"/>
    <x v="4"/>
    <x v="3"/>
    <s v="AAD_NONE"/>
    <s v="XX01000000"/>
    <s v="1"/>
    <s v="1N10-TA21-07121"/>
    <n v="9179"/>
    <n v="44546"/>
    <n v="25712"/>
    <n v="6089"/>
    <s v=""/>
    <x v="3"/>
  </r>
  <r>
    <x v="11"/>
    <x v="54"/>
    <s v="EN10"/>
    <x v="8"/>
    <x v="4"/>
    <x v="3"/>
    <s v="AAD_NONE"/>
    <s v="XX01000000"/>
    <s v="1"/>
    <s v="1N10-RF21-01212-DIGI"/>
    <n v="540067"/>
    <n v="593488"/>
    <n v="535713"/>
    <n v="535713"/>
    <s v=""/>
    <x v="3"/>
  </r>
  <r>
    <x v="11"/>
    <x v="54"/>
    <s v="EN10"/>
    <x v="8"/>
    <x v="4"/>
    <x v="3"/>
    <s v="AAD_NONE"/>
    <s v="XX01000000"/>
    <s v="1"/>
    <s v="1N10-RF21-01212-VKDI"/>
    <n v="14300"/>
    <n v="7700"/>
    <n v="3300"/>
    <n v="3300"/>
    <s v=""/>
    <x v="3"/>
  </r>
  <r>
    <x v="11"/>
    <x v="54"/>
    <s v="EN10"/>
    <x v="8"/>
    <x v="4"/>
    <x v="3"/>
    <s v="AAD_NONE"/>
    <s v="XX01000000"/>
    <s v="1"/>
    <s v="1N10-SF21-04342TVR"/>
    <n v="51393"/>
    <n v="69786"/>
    <n v="70147"/>
    <n v="70868"/>
    <s v=""/>
    <x v="3"/>
  </r>
  <r>
    <x v="11"/>
    <x v="54"/>
    <s v="EN10"/>
    <x v="8"/>
    <x v="4"/>
    <x v="3"/>
    <s v="AAD_NONE"/>
    <s v="XX01000000"/>
    <s v="1"/>
    <s v="1N10-SF21-04222SEGRE"/>
    <n v="30836"/>
    <n v="30881"/>
    <n v="3787"/>
    <n v="32639"/>
    <s v=""/>
    <x v="3"/>
  </r>
  <r>
    <x v="11"/>
    <x v="54"/>
    <s v="EN10"/>
    <x v="8"/>
    <x v="4"/>
    <x v="3"/>
    <s v="AAD_NONE"/>
    <s v="XX01000000"/>
    <s v="1"/>
    <s v="1N10-SF21-04232NOOR"/>
    <n v="24074"/>
    <n v="18934"/>
    <n v="15508"/>
    <n v="1083"/>
    <s v=""/>
    <x v="3"/>
  </r>
  <r>
    <x v="11"/>
    <x v="54"/>
    <s v="EN10"/>
    <x v="11"/>
    <x v="1"/>
    <x v="3"/>
    <s v="AAD_NONE"/>
    <s v="XX01000000"/>
    <s v="1"/>
    <s v="-"/>
    <n v="1000"/>
    <n v="1000"/>
    <n v="1000"/>
    <n v="1000"/>
    <s v=""/>
    <x v="3"/>
  </r>
  <r>
    <x v="11"/>
    <x v="55"/>
    <s v="EN50"/>
    <x v="0"/>
    <x v="0"/>
    <x v="0"/>
    <s v="AAD_NONE"/>
    <s v="IYDA000000"/>
    <s v="1"/>
    <s v="-"/>
    <n v="3524086"/>
    <n v="3166241"/>
    <n v="2638778"/>
    <n v="2638778"/>
    <s v=""/>
    <x v="0"/>
  </r>
  <r>
    <x v="11"/>
    <x v="55"/>
    <s v="EN50"/>
    <x v="0"/>
    <x v="0"/>
    <x v="0"/>
    <s v="AAD_NONE"/>
    <s v="TI02000000"/>
    <s v="1"/>
    <s v="-"/>
    <n v="717000"/>
    <n v="717000"/>
    <n v="717000"/>
    <n v="717000"/>
    <s v=""/>
    <x v="0"/>
  </r>
  <r>
    <x v="11"/>
    <x v="55"/>
    <s v="EN50"/>
    <x v="0"/>
    <x v="4"/>
    <x v="0"/>
    <s v="AAD_NONE"/>
    <s v="IYDA000000"/>
    <s v="1"/>
    <s v="9N50-RR20-03112-AVA"/>
    <n v="876000"/>
    <m/>
    <m/>
    <m/>
    <s v=""/>
    <x v="0"/>
  </r>
  <r>
    <x v="11"/>
    <x v="55"/>
    <s v="EN50"/>
    <x v="0"/>
    <x v="4"/>
    <x v="0"/>
    <s v="AAD_NONE"/>
    <s v="IYDA000000"/>
    <s v="1"/>
    <s v="9N50-RR20-03122-ERA"/>
    <n v="1600000"/>
    <m/>
    <m/>
    <m/>
    <s v=""/>
    <x v="0"/>
  </r>
  <r>
    <x v="11"/>
    <x v="55"/>
    <s v="EN50"/>
    <x v="0"/>
    <x v="4"/>
    <x v="0"/>
    <s v="AAD_NONE"/>
    <s v="IYDA000000"/>
    <s v="1"/>
    <s v="9N50-RR20-03132-EV"/>
    <n v="1435000"/>
    <m/>
    <m/>
    <m/>
    <s v=""/>
    <x v="0"/>
  </r>
  <r>
    <x v="11"/>
    <x v="55"/>
    <s v="EN50"/>
    <x v="0"/>
    <x v="4"/>
    <x v="0"/>
    <s v="AAD_NONE"/>
    <s v="IYDA000000"/>
    <s v="1"/>
    <s v="9N50-RR20-03142-BURO"/>
    <n v="740000"/>
    <m/>
    <m/>
    <m/>
    <s v=""/>
    <x v="0"/>
  </r>
  <r>
    <x v="11"/>
    <x v="55"/>
    <s v="EN50"/>
    <x v="0"/>
    <x v="4"/>
    <x v="0"/>
    <s v="AAD_NONE"/>
    <s v="IYDA000000"/>
    <s v="1"/>
    <s v="1N50-RF21-01212-RIA"/>
    <n v="1202970"/>
    <n v="602459"/>
    <n v="102459"/>
    <n v="200000"/>
    <s v=""/>
    <x v="0"/>
  </r>
  <r>
    <x v="11"/>
    <x v="55"/>
    <s v="EN50"/>
    <x v="0"/>
    <x v="3"/>
    <x v="0"/>
    <s v="AAD_NONE"/>
    <s v="IYDA000000"/>
    <s v="1"/>
    <s v="-"/>
    <n v="98000"/>
    <n v="98000"/>
    <n v="98000"/>
    <n v="98000"/>
    <s v=""/>
    <x v="0"/>
  </r>
  <r>
    <x v="11"/>
    <x v="55"/>
    <s v="EN50"/>
    <x v="1"/>
    <x v="1"/>
    <x v="3"/>
    <s v="AAD_NONE"/>
    <s v="XX01000000"/>
    <s v="1"/>
    <s v="9N50-RR20-03112-AVA"/>
    <n v="52720"/>
    <m/>
    <m/>
    <m/>
    <s v=""/>
    <x v="3"/>
  </r>
  <r>
    <x v="11"/>
    <x v="55"/>
    <s v="EN50"/>
    <x v="1"/>
    <x v="1"/>
    <x v="3"/>
    <s v="AAD_NONE"/>
    <s v="XX01000000"/>
    <s v="1"/>
    <s v="9N50-RR20-03122-ERA"/>
    <n v="292000"/>
    <m/>
    <m/>
    <m/>
    <s v=""/>
    <x v="3"/>
  </r>
  <r>
    <x v="11"/>
    <x v="55"/>
    <s v="EN50"/>
    <x v="1"/>
    <x v="1"/>
    <x v="3"/>
    <s v="AAD_NONE"/>
    <s v="XX01000000"/>
    <s v="1"/>
    <s v="9N50-RR20-03132-EV"/>
    <n v="2511"/>
    <m/>
    <m/>
    <m/>
    <s v=""/>
    <x v="3"/>
  </r>
  <r>
    <x v="11"/>
    <x v="55"/>
    <s v="EN50"/>
    <x v="1"/>
    <x v="1"/>
    <x v="3"/>
    <s v="AAD_NONE"/>
    <s v="XX01000000"/>
    <s v="1"/>
    <s v="9N50-RR20-03142-BURO"/>
    <n v="-2020"/>
    <m/>
    <m/>
    <m/>
    <s v=""/>
    <x v="3"/>
  </r>
  <r>
    <x v="11"/>
    <x v="55"/>
    <s v="EN50"/>
    <x v="1"/>
    <x v="1"/>
    <x v="0"/>
    <s v="AAD_NONE"/>
    <s v="XX01000000"/>
    <s v="1"/>
    <s v="-"/>
    <n v="886197"/>
    <n v="854313"/>
    <n v="738271"/>
    <n v="738271"/>
    <s v=""/>
    <x v="0"/>
  </r>
  <r>
    <x v="11"/>
    <x v="55"/>
    <s v="EN50"/>
    <x v="1"/>
    <x v="1"/>
    <x v="0"/>
    <s v="AAD_NONE"/>
    <s v="XX01000000"/>
    <s v="1"/>
    <s v="9N50-RR20-03112-AVA"/>
    <n v="140000"/>
    <m/>
    <m/>
    <m/>
    <s v=""/>
    <x v="0"/>
  </r>
  <r>
    <x v="11"/>
    <x v="55"/>
    <s v="EN50"/>
    <x v="1"/>
    <x v="1"/>
    <x v="0"/>
    <s v="AAD_NONE"/>
    <s v="XX01000000"/>
    <s v="1"/>
    <s v="9N50-RR20-03122-ERA"/>
    <n v="60000"/>
    <m/>
    <m/>
    <m/>
    <s v=""/>
    <x v="0"/>
  </r>
  <r>
    <x v="11"/>
    <x v="55"/>
    <s v="EN50"/>
    <x v="1"/>
    <x v="1"/>
    <x v="0"/>
    <s v="AAD_NONE"/>
    <s v="XX01000000"/>
    <s v="1"/>
    <s v="9N50-RR20-03132-EV"/>
    <n v="313189"/>
    <m/>
    <m/>
    <m/>
    <s v=""/>
    <x v="0"/>
  </r>
  <r>
    <x v="11"/>
    <x v="55"/>
    <s v="EN50"/>
    <x v="1"/>
    <x v="1"/>
    <x v="0"/>
    <s v="AAD_NONE"/>
    <s v="XX01000000"/>
    <s v="1"/>
    <s v="9N50-RR20-03142-BURO"/>
    <n v="164820"/>
    <m/>
    <m/>
    <m/>
    <s v=""/>
    <x v="0"/>
  </r>
  <r>
    <x v="11"/>
    <x v="55"/>
    <s v="EN50"/>
    <x v="1"/>
    <x v="4"/>
    <x v="3"/>
    <s v="AAD_NONE"/>
    <s v="XX01000000"/>
    <s v="1"/>
    <s v="1N50-RF21-01212-RIA"/>
    <n v="205583"/>
    <n v="132541"/>
    <n v="22541"/>
    <n v="44000"/>
    <s v=""/>
    <x v="3"/>
  </r>
  <r>
    <x v="11"/>
    <x v="55"/>
    <s v="EN50"/>
    <x v="1"/>
    <x v="4"/>
    <x v="0"/>
    <s v="AAD_NONE"/>
    <s v="XX01000000"/>
    <s v="1"/>
    <s v="1N50-RF21-01212-RIA"/>
    <n v="51003"/>
    <m/>
    <m/>
    <m/>
    <s v=""/>
    <x v="0"/>
  </r>
  <r>
    <x v="11"/>
    <x v="55"/>
    <s v="EN50"/>
    <x v="1"/>
    <x v="3"/>
    <x v="0"/>
    <s v="AAD_NONE"/>
    <s v="XX01000000"/>
    <s v="1"/>
    <s v="-"/>
    <n v="22000"/>
    <n v="22000"/>
    <n v="22000"/>
    <n v="22000"/>
    <s v=""/>
    <x v="0"/>
  </r>
  <r>
    <x v="11"/>
    <x v="55"/>
    <s v="EN50"/>
    <x v="3"/>
    <x v="0"/>
    <x v="3"/>
    <s v="AAD_NONE"/>
    <s v="IYDA010100"/>
    <s v="1"/>
    <s v="-"/>
    <n v="1017506"/>
    <n v="1005748"/>
    <n v="1005748"/>
    <n v="1005748"/>
    <s v=""/>
    <x v="3"/>
  </r>
  <r>
    <x v="11"/>
    <x v="55"/>
    <s v="EN50"/>
    <x v="3"/>
    <x v="0"/>
    <x v="3"/>
    <s v="AAD_NONE"/>
    <s v="IYDA010200"/>
    <s v="1"/>
    <s v="-"/>
    <n v="8497455"/>
    <n v="8085881"/>
    <n v="8085881"/>
    <n v="8085881"/>
    <s v=""/>
    <x v="3"/>
  </r>
  <r>
    <x v="11"/>
    <x v="55"/>
    <s v="EN50"/>
    <x v="3"/>
    <x v="0"/>
    <x v="3"/>
    <s v="AAD_NONE"/>
    <s v="IYDA010200"/>
    <s v="1"/>
    <s v="9N50-MU21-POTENTIAL"/>
    <n v="49664"/>
    <n v="49664"/>
    <n v="49664"/>
    <n v="49664"/>
    <s v=""/>
    <x v="3"/>
  </r>
  <r>
    <x v="11"/>
    <x v="55"/>
    <s v="EN50"/>
    <x v="3"/>
    <x v="0"/>
    <x v="3"/>
    <s v="AAD_NONE"/>
    <s v="IYDA020200"/>
    <s v="1"/>
    <s v="-"/>
    <n v="540396"/>
    <n v="532452"/>
    <n v="532452"/>
    <n v="532452"/>
    <s v=""/>
    <x v="3"/>
  </r>
  <r>
    <x v="11"/>
    <x v="55"/>
    <s v="EN50"/>
    <x v="3"/>
    <x v="0"/>
    <x v="3"/>
    <s v="AAD_NONE"/>
    <s v="IYDA020300"/>
    <s v="1"/>
    <s v="-"/>
    <n v="6171718"/>
    <n v="6553845"/>
    <n v="6619907"/>
    <n v="6619907"/>
    <s v=""/>
    <x v="3"/>
  </r>
  <r>
    <x v="11"/>
    <x v="55"/>
    <s v="EN50"/>
    <x v="3"/>
    <x v="0"/>
    <x v="3"/>
    <s v="AAD_NONE"/>
    <s v="TI02010100"/>
    <s v="1"/>
    <s v="-"/>
    <n v="302201"/>
    <n v="1201"/>
    <n v="1201"/>
    <n v="1201"/>
    <s v=""/>
    <x v="3"/>
  </r>
  <r>
    <x v="11"/>
    <x v="55"/>
    <s v="EN50"/>
    <x v="3"/>
    <x v="4"/>
    <x v="3"/>
    <s v="AAD_NONE"/>
    <s v="IYDA010100"/>
    <s v="1"/>
    <s v="9N50-RR20-03122-ERA"/>
    <n v="168548"/>
    <m/>
    <m/>
    <m/>
    <s v=""/>
    <x v="3"/>
  </r>
  <r>
    <x v="11"/>
    <x v="55"/>
    <s v="EN50"/>
    <x v="3"/>
    <x v="4"/>
    <x v="3"/>
    <s v="AAD_NONE"/>
    <s v="IYDA010100"/>
    <s v="1"/>
    <s v="9N50-RR20-03132-EV"/>
    <n v="554081"/>
    <m/>
    <m/>
    <m/>
    <s v=""/>
    <x v="3"/>
  </r>
  <r>
    <x v="11"/>
    <x v="55"/>
    <s v="EN50"/>
    <x v="3"/>
    <x v="4"/>
    <x v="3"/>
    <s v="AAD_NONE"/>
    <s v="IYDA010100"/>
    <s v="1"/>
    <s v="9N50-RR20-03142-BURO"/>
    <n v="566773"/>
    <m/>
    <m/>
    <m/>
    <s v=""/>
    <x v="3"/>
  </r>
  <r>
    <x v="11"/>
    <x v="55"/>
    <s v="EN50"/>
    <x v="3"/>
    <x v="4"/>
    <x v="3"/>
    <s v="AAD_NONE"/>
    <s v="IYDA010100"/>
    <s v="1"/>
    <s v="1N50-RF21-01212-RIA"/>
    <n v="34749"/>
    <m/>
    <m/>
    <m/>
    <s v=""/>
    <x v="3"/>
  </r>
  <r>
    <x v="11"/>
    <x v="55"/>
    <s v="EN50"/>
    <x v="3"/>
    <x v="4"/>
    <x v="3"/>
    <s v="AAD_NONE"/>
    <s v="IYDA010200"/>
    <s v="1"/>
    <s v="9N50-MU21-POTENTIAL"/>
    <n v="27756"/>
    <m/>
    <m/>
    <m/>
    <s v=""/>
    <x v="3"/>
  </r>
  <r>
    <x v="11"/>
    <x v="55"/>
    <s v="EN50"/>
    <x v="3"/>
    <x v="4"/>
    <x v="3"/>
    <s v="AAD_NONE"/>
    <s v="IYDA010200"/>
    <s v="1"/>
    <s v="9N50-RR20-03112-AVA"/>
    <n v="138500"/>
    <m/>
    <m/>
    <m/>
    <s v=""/>
    <x v="3"/>
  </r>
  <r>
    <x v="11"/>
    <x v="55"/>
    <s v="EN50"/>
    <x v="3"/>
    <x v="4"/>
    <x v="3"/>
    <s v="AAD_NONE"/>
    <s v="IYDA010200"/>
    <s v="1"/>
    <s v="9N50-RR20-03122-ERA"/>
    <n v="77452"/>
    <m/>
    <m/>
    <m/>
    <s v=""/>
    <x v="3"/>
  </r>
  <r>
    <x v="11"/>
    <x v="55"/>
    <s v="EN50"/>
    <x v="3"/>
    <x v="4"/>
    <x v="3"/>
    <s v="AAD_NONE"/>
    <s v="IYDA010200"/>
    <s v="1"/>
    <s v="9N50-RR20-03132-EV"/>
    <n v="330103"/>
    <m/>
    <m/>
    <m/>
    <s v=""/>
    <x v="3"/>
  </r>
  <r>
    <x v="11"/>
    <x v="55"/>
    <s v="EN50"/>
    <x v="3"/>
    <x v="4"/>
    <x v="3"/>
    <s v="AAD_NONE"/>
    <s v="IYDA010200"/>
    <s v="1"/>
    <s v="1N50-RF21-01212-RIA"/>
    <n v="180820"/>
    <n v="132231"/>
    <n v="145453"/>
    <n v="159998"/>
    <s v=""/>
    <x v="3"/>
  </r>
  <r>
    <x v="11"/>
    <x v="55"/>
    <s v="EN50"/>
    <x v="3"/>
    <x v="4"/>
    <x v="3"/>
    <s v="AAD_NONE"/>
    <s v="IYDA020300"/>
    <s v="1"/>
    <s v="9N50-MU14-CYBERNET"/>
    <n v="625981"/>
    <m/>
    <m/>
    <m/>
    <s v=""/>
    <x v="3"/>
  </r>
  <r>
    <x v="11"/>
    <x v="55"/>
    <s v="EN50"/>
    <x v="3"/>
    <x v="4"/>
    <x v="3"/>
    <s v="AAD_NONE"/>
    <s v="TI02010100"/>
    <s v="1"/>
    <s v="9N50-MU00-NCCEE"/>
    <n v="31000"/>
    <m/>
    <m/>
    <m/>
    <s v=""/>
    <x v="3"/>
  </r>
  <r>
    <x v="11"/>
    <x v="55"/>
    <s v="EN50"/>
    <x v="3"/>
    <x v="4"/>
    <x v="3"/>
    <s v="AAD_NONE"/>
    <s v="TI02010100"/>
    <s v="1"/>
    <s v="9N50-MU21-CHESS"/>
    <n v="29804"/>
    <n v="15132"/>
    <m/>
    <m/>
    <s v=""/>
    <x v="3"/>
  </r>
  <r>
    <x v="11"/>
    <x v="55"/>
    <s v="EN50"/>
    <x v="4"/>
    <x v="0"/>
    <x v="3"/>
    <s v="AAD_NONE"/>
    <s v="IYDA010100"/>
    <s v="1"/>
    <s v="-"/>
    <n v="310576"/>
    <n v="310576"/>
    <n v="310576"/>
    <n v="310576"/>
    <s v=""/>
    <x v="3"/>
  </r>
  <r>
    <x v="11"/>
    <x v="55"/>
    <s v="EN50"/>
    <x v="4"/>
    <x v="0"/>
    <x v="3"/>
    <s v="AAD_NONE"/>
    <s v="IYDA010200"/>
    <s v="1"/>
    <s v="-"/>
    <n v="2757427"/>
    <n v="2596168"/>
    <n v="2596168"/>
    <n v="2596168"/>
    <s v=""/>
    <x v="3"/>
  </r>
  <r>
    <x v="11"/>
    <x v="55"/>
    <s v="EN50"/>
    <x v="4"/>
    <x v="0"/>
    <x v="3"/>
    <s v="AAD_NONE"/>
    <s v="IYDA010200"/>
    <s v="1"/>
    <s v="9N50-MU21-POTENTIAL"/>
    <n v="32214"/>
    <n v="32214"/>
    <n v="32214"/>
    <n v="32214"/>
    <s v=""/>
    <x v="3"/>
  </r>
  <r>
    <x v="11"/>
    <x v="55"/>
    <s v="EN50"/>
    <x v="4"/>
    <x v="0"/>
    <x v="3"/>
    <s v="AAD_NONE"/>
    <s v="IYDA020200"/>
    <s v="1"/>
    <s v="-"/>
    <n v="45213"/>
    <n v="45213"/>
    <n v="45213"/>
    <n v="45213"/>
    <s v=""/>
    <x v="3"/>
  </r>
  <r>
    <x v="11"/>
    <x v="55"/>
    <s v="EN50"/>
    <x v="4"/>
    <x v="0"/>
    <x v="3"/>
    <s v="AAD_NONE"/>
    <s v="IYDA020300"/>
    <s v="1"/>
    <s v="-"/>
    <n v="2511605"/>
    <n v="2756886"/>
    <n v="2856886"/>
    <n v="2856886"/>
    <s v=""/>
    <x v="3"/>
  </r>
  <r>
    <x v="11"/>
    <x v="55"/>
    <s v="EN50"/>
    <x v="4"/>
    <x v="0"/>
    <x v="3"/>
    <s v="AAD_NONE"/>
    <s v="TI02010100"/>
    <s v="1"/>
    <s v="-"/>
    <n v="196228"/>
    <n v="-2772"/>
    <n v="-2772"/>
    <n v="-2772"/>
    <s v=""/>
    <x v="3"/>
  </r>
  <r>
    <x v="11"/>
    <x v="55"/>
    <s v="EN50"/>
    <x v="4"/>
    <x v="0"/>
    <x v="13"/>
    <s v="AAD_NONE"/>
    <s v="IYDA010200"/>
    <s v="1"/>
    <s v="-"/>
    <n v="2313"/>
    <n v="2313"/>
    <n v="2313"/>
    <n v="2313"/>
    <s v=""/>
    <x v="13"/>
  </r>
  <r>
    <x v="11"/>
    <x v="55"/>
    <s v="EN50"/>
    <x v="4"/>
    <x v="4"/>
    <x v="3"/>
    <s v="AAD_NONE"/>
    <s v="IYDA010100"/>
    <s v="1"/>
    <s v="9N50-RR20-03122-ERA"/>
    <n v="130179"/>
    <m/>
    <m/>
    <m/>
    <s v=""/>
    <x v="3"/>
  </r>
  <r>
    <x v="11"/>
    <x v="55"/>
    <s v="EN50"/>
    <x v="4"/>
    <x v="4"/>
    <x v="3"/>
    <s v="AAD_NONE"/>
    <s v="IYDA010100"/>
    <s v="1"/>
    <s v="9N50-RR20-03132-EV"/>
    <n v="286696"/>
    <m/>
    <m/>
    <m/>
    <s v=""/>
    <x v="3"/>
  </r>
  <r>
    <x v="11"/>
    <x v="55"/>
    <s v="EN50"/>
    <x v="4"/>
    <x v="4"/>
    <x v="3"/>
    <s v="AAD_NONE"/>
    <s v="IYDA010100"/>
    <s v="1"/>
    <s v="9N50-RR20-03142-BURO"/>
    <n v="247500"/>
    <m/>
    <m/>
    <m/>
    <s v=""/>
    <x v="3"/>
  </r>
  <r>
    <x v="11"/>
    <x v="55"/>
    <s v="EN50"/>
    <x v="4"/>
    <x v="4"/>
    <x v="3"/>
    <s v="AAD_NONE"/>
    <s v="IYDA010200"/>
    <s v="1"/>
    <s v="9N50-MU21-POTENTIAL"/>
    <n v="27786"/>
    <m/>
    <m/>
    <m/>
    <s v=""/>
    <x v="3"/>
  </r>
  <r>
    <x v="11"/>
    <x v="55"/>
    <s v="EN50"/>
    <x v="4"/>
    <x v="4"/>
    <x v="3"/>
    <s v="AAD_NONE"/>
    <s v="IYDA010200"/>
    <s v="1"/>
    <s v="9N50-RR20-03112-AVA"/>
    <n v="17000"/>
    <m/>
    <m/>
    <m/>
    <s v=""/>
    <x v="3"/>
  </r>
  <r>
    <x v="11"/>
    <x v="55"/>
    <s v="EN50"/>
    <x v="4"/>
    <x v="4"/>
    <x v="3"/>
    <s v="AAD_NONE"/>
    <s v="IYDA010200"/>
    <s v="1"/>
    <s v="9N50-RR20-03122-ERA"/>
    <n v="59821"/>
    <m/>
    <m/>
    <m/>
    <s v=""/>
    <x v="3"/>
  </r>
  <r>
    <x v="11"/>
    <x v="55"/>
    <s v="EN50"/>
    <x v="4"/>
    <x v="4"/>
    <x v="3"/>
    <s v="AAD_NONE"/>
    <s v="IYDA010200"/>
    <s v="1"/>
    <s v="9N50-RR20-03132-EV"/>
    <n v="170804"/>
    <m/>
    <m/>
    <m/>
    <s v=""/>
    <x v="3"/>
  </r>
  <r>
    <x v="11"/>
    <x v="55"/>
    <s v="EN50"/>
    <x v="4"/>
    <x v="4"/>
    <x v="3"/>
    <s v="AAD_NONE"/>
    <s v="IYDA020300"/>
    <s v="1"/>
    <s v="9N50-MU14-CYBERNET"/>
    <n v="388431"/>
    <m/>
    <m/>
    <m/>
    <s v=""/>
    <x v="3"/>
  </r>
  <r>
    <x v="11"/>
    <x v="55"/>
    <s v="EN50"/>
    <x v="4"/>
    <x v="4"/>
    <x v="3"/>
    <s v="AAD_NONE"/>
    <s v="TI02010100"/>
    <s v="1"/>
    <s v="9N50-MU00-NCCEE"/>
    <n v="11875"/>
    <m/>
    <m/>
    <m/>
    <s v=""/>
    <x v="3"/>
  </r>
  <r>
    <x v="11"/>
    <x v="55"/>
    <s v="EN50"/>
    <x v="4"/>
    <x v="4"/>
    <x v="3"/>
    <s v="AAD_NONE"/>
    <s v="TI02010100"/>
    <s v="1"/>
    <s v="9N50-MU21-CHESS"/>
    <n v="14582"/>
    <n v="3750"/>
    <m/>
    <m/>
    <s v=""/>
    <x v="3"/>
  </r>
  <r>
    <x v="11"/>
    <x v="55"/>
    <s v="EN50"/>
    <x v="4"/>
    <x v="3"/>
    <x v="3"/>
    <s v="AAD_NONE"/>
    <s v="IYDA010200"/>
    <s v="1"/>
    <s v="-"/>
    <n v="1414454"/>
    <n v="1414454"/>
    <n v="1414454"/>
    <n v="1414454"/>
    <s v=""/>
    <x v="3"/>
  </r>
  <r>
    <x v="11"/>
    <x v="55"/>
    <s v="EN50"/>
    <x v="16"/>
    <x v="4"/>
    <x v="3"/>
    <s v="AAD_NONE"/>
    <s v="TI02010100"/>
    <s v="1"/>
    <s v="9N50-MU00-NCCEE"/>
    <n v="10000"/>
    <m/>
    <m/>
    <m/>
    <s v=""/>
    <x v="3"/>
  </r>
  <r>
    <x v="11"/>
    <x v="55"/>
    <s v="EN50"/>
    <x v="17"/>
    <x v="0"/>
    <x v="3"/>
    <s v="AAD_NONE"/>
    <s v="IYDA010100"/>
    <s v="1"/>
    <s v="-"/>
    <n v="3992"/>
    <n v="4364"/>
    <n v="4364"/>
    <n v="4364"/>
    <s v=""/>
    <x v="3"/>
  </r>
  <r>
    <x v="11"/>
    <x v="55"/>
    <s v="EN50"/>
    <x v="17"/>
    <x v="0"/>
    <x v="3"/>
    <s v="AAD_NONE"/>
    <s v="IYDA010200"/>
    <s v="1"/>
    <s v="-"/>
    <n v="18017"/>
    <n v="19699"/>
    <n v="19699"/>
    <n v="19699"/>
    <s v=""/>
    <x v="3"/>
  </r>
  <r>
    <x v="11"/>
    <x v="55"/>
    <s v="EN50"/>
    <x v="17"/>
    <x v="0"/>
    <x v="3"/>
    <s v="AAD_NONE"/>
    <s v="IYDA020200"/>
    <s v="1"/>
    <s v="-"/>
    <n v="443"/>
    <n v="484"/>
    <n v="484"/>
    <n v="484"/>
    <s v=""/>
    <x v="3"/>
  </r>
  <r>
    <x v="11"/>
    <x v="55"/>
    <s v="EN50"/>
    <x v="17"/>
    <x v="0"/>
    <x v="3"/>
    <s v="AAD_NONE"/>
    <s v="IYDA020300"/>
    <s v="1"/>
    <s v="-"/>
    <n v="2688035"/>
    <n v="2618659"/>
    <n v="2618659"/>
    <n v="2618659"/>
    <s v=""/>
    <x v="3"/>
  </r>
  <r>
    <x v="11"/>
    <x v="55"/>
    <s v="EN50"/>
    <x v="5"/>
    <x v="2"/>
    <x v="3"/>
    <s v="AAD_NONE"/>
    <s v="IYDA010100"/>
    <s v="1"/>
    <s v="-"/>
    <n v="481154"/>
    <n v="589262"/>
    <n v="281678"/>
    <n v="281678"/>
    <s v=""/>
    <x v="3"/>
  </r>
  <r>
    <x v="11"/>
    <x v="55"/>
    <s v="EN50"/>
    <x v="5"/>
    <x v="2"/>
    <x v="3"/>
    <s v="AAD_NONE"/>
    <s v="IYDA010200"/>
    <s v="1"/>
    <s v="-"/>
    <n v="3974611"/>
    <n v="3261496"/>
    <n v="3323263"/>
    <n v="3323263"/>
    <s v=""/>
    <x v="3"/>
  </r>
  <r>
    <x v="11"/>
    <x v="55"/>
    <s v="EN50"/>
    <x v="5"/>
    <x v="2"/>
    <x v="3"/>
    <s v="AAD_NONE"/>
    <s v="IYDA020200"/>
    <s v="1"/>
    <s v="-"/>
    <n v="4861"/>
    <n v="2852"/>
    <n v="1507"/>
    <n v="1507"/>
    <s v=""/>
    <x v="3"/>
  </r>
  <r>
    <x v="11"/>
    <x v="55"/>
    <s v="EN50"/>
    <x v="5"/>
    <x v="2"/>
    <x v="3"/>
    <s v="AAD_NONE"/>
    <s v="IYDA020300"/>
    <s v="1"/>
    <s v="-"/>
    <n v="1300970"/>
    <n v="1111218"/>
    <n v="1012006"/>
    <n v="1012006"/>
    <s v=""/>
    <x v="3"/>
  </r>
  <r>
    <x v="11"/>
    <x v="55"/>
    <s v="EN50"/>
    <x v="5"/>
    <x v="2"/>
    <x v="3"/>
    <s v="AAD_NONE"/>
    <s v="TI02010100"/>
    <s v="1"/>
    <s v="-"/>
    <n v="-2843"/>
    <m/>
    <m/>
    <m/>
    <s v=""/>
    <x v="3"/>
  </r>
  <r>
    <x v="11"/>
    <x v="55"/>
    <s v="EN50"/>
    <x v="10"/>
    <x v="4"/>
    <x v="3"/>
    <s v="AAD_NONE"/>
    <s v="XX01000000"/>
    <s v="1"/>
    <s v="9N50-MU14-CYBERNET"/>
    <n v="1014412"/>
    <m/>
    <m/>
    <m/>
    <s v=""/>
    <x v="3"/>
  </r>
  <r>
    <x v="11"/>
    <x v="55"/>
    <s v="EN50"/>
    <x v="10"/>
    <x v="4"/>
    <x v="3"/>
    <s v="AAD_NONE"/>
    <s v="XX01000000"/>
    <s v="1"/>
    <s v="9N50-MU00-NCCEE"/>
    <n v="52875"/>
    <m/>
    <m/>
    <m/>
    <s v=""/>
    <x v="3"/>
  </r>
  <r>
    <x v="11"/>
    <x v="55"/>
    <s v="EN50"/>
    <x v="10"/>
    <x v="4"/>
    <x v="3"/>
    <s v="AAD_NONE"/>
    <s v="XX01000000"/>
    <s v="1"/>
    <s v="9N50-MU21-POTENTIAL"/>
    <n v="55542"/>
    <m/>
    <m/>
    <m/>
    <s v=""/>
    <x v="3"/>
  </r>
  <r>
    <x v="11"/>
    <x v="55"/>
    <s v="EN50"/>
    <x v="10"/>
    <x v="4"/>
    <x v="3"/>
    <s v="AAD_NONE"/>
    <s v="XX01000000"/>
    <s v="1"/>
    <s v="9N50-MU21-CHESS"/>
    <n v="44386"/>
    <n v="18882"/>
    <m/>
    <m/>
    <s v=""/>
    <x v="3"/>
  </r>
  <r>
    <x v="11"/>
    <x v="55"/>
    <s v="EN50"/>
    <x v="10"/>
    <x v="4"/>
    <x v="3"/>
    <s v="AAD_NONE"/>
    <s v="XX01000000"/>
    <s v="1"/>
    <s v="9N50-RR20-03112-AVA"/>
    <n v="1031500"/>
    <m/>
    <m/>
    <m/>
    <s v=""/>
    <x v="3"/>
  </r>
  <r>
    <x v="11"/>
    <x v="55"/>
    <s v="EN50"/>
    <x v="10"/>
    <x v="4"/>
    <x v="3"/>
    <s v="AAD_NONE"/>
    <s v="XX01000000"/>
    <s v="1"/>
    <s v="9N50-RR20-03122-ERA"/>
    <n v="2036000"/>
    <m/>
    <m/>
    <m/>
    <s v=""/>
    <x v="3"/>
  </r>
  <r>
    <x v="11"/>
    <x v="55"/>
    <s v="EN50"/>
    <x v="10"/>
    <x v="4"/>
    <x v="3"/>
    <s v="AAD_NONE"/>
    <s v="XX01000000"/>
    <s v="1"/>
    <s v="9N50-RR20-03132-EV"/>
    <n v="2776684"/>
    <m/>
    <m/>
    <m/>
    <s v=""/>
    <x v="3"/>
  </r>
  <r>
    <x v="11"/>
    <x v="55"/>
    <s v="EN50"/>
    <x v="10"/>
    <x v="4"/>
    <x v="3"/>
    <s v="AAD_NONE"/>
    <s v="XX01000000"/>
    <s v="1"/>
    <s v="9N50-RR20-03142-BURO"/>
    <n v="1554273"/>
    <m/>
    <m/>
    <m/>
    <s v=""/>
    <x v="3"/>
  </r>
  <r>
    <x v="11"/>
    <x v="55"/>
    <s v="EN50"/>
    <x v="10"/>
    <x v="4"/>
    <x v="3"/>
    <s v="AAD_NONE"/>
    <s v="XX01000000"/>
    <s v="1"/>
    <s v="1N50-RF21-01212-RIA"/>
    <n v="1178235"/>
    <n v="607062"/>
    <n v="189317"/>
    <n v="282799"/>
    <s v=""/>
    <x v="3"/>
  </r>
  <r>
    <x v="11"/>
    <x v="55"/>
    <s v="EN50"/>
    <x v="8"/>
    <x v="1"/>
    <x v="3"/>
    <s v="AAD_NONE"/>
    <s v="XX01000000"/>
    <s v="1"/>
    <s v="-"/>
    <n v="2218601"/>
    <n v="2322723"/>
    <n v="2359257"/>
    <n v="2359257"/>
    <s v=""/>
    <x v="3"/>
  </r>
  <r>
    <x v="11"/>
    <x v="55"/>
    <s v="EN50"/>
    <x v="8"/>
    <x v="1"/>
    <x v="3"/>
    <s v="AAD_NONE"/>
    <s v="XX01000000"/>
    <s v="1"/>
    <s v="9N50-MU00-NCCEE"/>
    <n v="2613"/>
    <m/>
    <m/>
    <m/>
    <s v=""/>
    <x v="3"/>
  </r>
  <r>
    <x v="11"/>
    <x v="55"/>
    <s v="EN50"/>
    <x v="8"/>
    <x v="1"/>
    <x v="3"/>
    <s v="AAD_NONE"/>
    <s v="XX01000000"/>
    <s v="1"/>
    <s v="9N50-MU21-POTENTIAL"/>
    <n v="6113"/>
    <m/>
    <m/>
    <m/>
    <s v=""/>
    <x v="3"/>
  </r>
  <r>
    <x v="11"/>
    <x v="55"/>
    <s v="EN50"/>
    <x v="8"/>
    <x v="1"/>
    <x v="3"/>
    <s v="AAD_NONE"/>
    <s v="XX01000000"/>
    <s v="1"/>
    <s v="9N50-MU21-CHESS"/>
    <n v="3208"/>
    <m/>
    <m/>
    <m/>
    <s v=""/>
    <x v="3"/>
  </r>
  <r>
    <x v="11"/>
    <x v="55"/>
    <s v="EN50"/>
    <x v="8"/>
    <x v="1"/>
    <x v="3"/>
    <s v="AAD_NONE"/>
    <s v="XX01000000"/>
    <s v="1"/>
    <s v="9N50-RR20-03112-AVA"/>
    <n v="10593"/>
    <m/>
    <m/>
    <m/>
    <s v=""/>
    <x v="3"/>
  </r>
  <r>
    <x v="11"/>
    <x v="55"/>
    <s v="EN50"/>
    <x v="8"/>
    <x v="1"/>
    <x v="3"/>
    <s v="AAD_NONE"/>
    <s v="XX01000000"/>
    <s v="1"/>
    <s v="9N50-RR20-03122-ERA"/>
    <n v="34947"/>
    <m/>
    <m/>
    <m/>
    <s v=""/>
    <x v="3"/>
  </r>
  <r>
    <x v="11"/>
    <x v="55"/>
    <s v="EN50"/>
    <x v="8"/>
    <x v="1"/>
    <x v="3"/>
    <s v="AAD_NONE"/>
    <s v="XX01000000"/>
    <s v="1"/>
    <s v="9N50-RR20-03132-EV"/>
    <n v="84887"/>
    <m/>
    <m/>
    <m/>
    <s v=""/>
    <x v="3"/>
  </r>
  <r>
    <x v="11"/>
    <x v="55"/>
    <s v="EN50"/>
    <x v="8"/>
    <x v="1"/>
    <x v="3"/>
    <s v="AAD_NONE"/>
    <s v="XX01000000"/>
    <s v="1"/>
    <s v="9N50-RR20-03142-BURO"/>
    <n v="70213"/>
    <m/>
    <m/>
    <m/>
    <s v=""/>
    <x v="3"/>
  </r>
  <r>
    <x v="11"/>
    <x v="55"/>
    <s v="EN50"/>
    <x v="8"/>
    <x v="1"/>
    <x v="13"/>
    <s v="AAD_NONE"/>
    <s v="XX01000000"/>
    <s v="1"/>
    <s v="-"/>
    <n v="509"/>
    <n v="509"/>
    <n v="509"/>
    <n v="509"/>
    <s v=""/>
    <x v="13"/>
  </r>
  <r>
    <x v="11"/>
    <x v="55"/>
    <s v="EN50"/>
    <x v="8"/>
    <x v="4"/>
    <x v="3"/>
    <s v="AAD_NONE"/>
    <s v="XX01000000"/>
    <s v="1"/>
    <s v="1N50-RF21-01212-RIA"/>
    <n v="8067"/>
    <m/>
    <m/>
    <m/>
    <s v=""/>
    <x v="3"/>
  </r>
  <r>
    <x v="11"/>
    <x v="55"/>
    <s v="EN50"/>
    <x v="8"/>
    <x v="3"/>
    <x v="3"/>
    <s v="AAD_NONE"/>
    <s v="XX01000000"/>
    <s v="1"/>
    <s v="-"/>
    <n v="317546"/>
    <n v="317546"/>
    <n v="317546"/>
    <n v="317546"/>
    <s v=""/>
    <x v="3"/>
  </r>
  <r>
    <x v="11"/>
    <x v="55"/>
    <s v="EN50"/>
    <x v="11"/>
    <x v="1"/>
    <x v="3"/>
    <s v="AAD_NONE"/>
    <s v="XX01000000"/>
    <s v="1"/>
    <s v="-"/>
    <n v="4495"/>
    <n v="7575"/>
    <n v="4495"/>
    <n v="7575"/>
    <s v=""/>
    <x v="3"/>
  </r>
  <r>
    <x v="11"/>
    <x v="55"/>
    <s v="EN50"/>
    <x v="12"/>
    <x v="3"/>
    <x v="3"/>
    <s v="AAD_NONE"/>
    <s v="XX01000000"/>
    <s v="1"/>
    <s v="-"/>
    <n v="1852000"/>
    <n v="1852000"/>
    <n v="1852000"/>
    <n v="1852000"/>
    <s v=""/>
    <x v="3"/>
  </r>
  <r>
    <x v="11"/>
    <x v="56"/>
    <s v="EN70"/>
    <x v="0"/>
    <x v="0"/>
    <x v="0"/>
    <s v="AAD_NONE"/>
    <s v="IYDA000000"/>
    <s v="1"/>
    <s v="-"/>
    <n v="150000"/>
    <m/>
    <m/>
    <m/>
    <s v=""/>
    <x v="0"/>
  </r>
  <r>
    <x v="11"/>
    <x v="56"/>
    <s v="EN70"/>
    <x v="0"/>
    <x v="0"/>
    <x v="0"/>
    <s v="AAD_NONE"/>
    <s v="TIEK000000"/>
    <s v="1"/>
    <s v="-"/>
    <n v="130000"/>
    <m/>
    <m/>
    <m/>
    <s v=""/>
    <x v="0"/>
  </r>
  <r>
    <x v="11"/>
    <x v="56"/>
    <s v="EN70"/>
    <x v="1"/>
    <x v="1"/>
    <x v="0"/>
    <s v="AAD_NONE"/>
    <s v="XX01000000"/>
    <s v="1"/>
    <s v="-"/>
    <n v="33000"/>
    <m/>
    <m/>
    <m/>
    <s v=""/>
    <x v="0"/>
  </r>
  <r>
    <x v="11"/>
    <x v="56"/>
    <s v="EN70"/>
    <x v="3"/>
    <x v="0"/>
    <x v="3"/>
    <s v="AAD_NONE"/>
    <s v="IYDA010200"/>
    <s v="1"/>
    <s v="-"/>
    <n v="149323"/>
    <n v="148729"/>
    <n v="148729"/>
    <n v="148729"/>
    <s v=""/>
    <x v="3"/>
  </r>
  <r>
    <x v="11"/>
    <x v="56"/>
    <s v="EN70"/>
    <x v="3"/>
    <x v="0"/>
    <x v="3"/>
    <s v="AAD_NONE"/>
    <s v="IYDA020300"/>
    <s v="1"/>
    <s v="-"/>
    <n v="71678"/>
    <n v="71435"/>
    <n v="71435"/>
    <n v="71435"/>
    <s v=""/>
    <x v="3"/>
  </r>
  <r>
    <x v="11"/>
    <x v="56"/>
    <s v="EN70"/>
    <x v="3"/>
    <x v="0"/>
    <x v="3"/>
    <s v="AAD_NONE"/>
    <s v="IYDA030100"/>
    <s v="1"/>
    <s v="-"/>
    <n v="1642850"/>
    <n v="1636315"/>
    <n v="1636315"/>
    <n v="1636315"/>
    <s v=""/>
    <x v="3"/>
  </r>
  <r>
    <x v="11"/>
    <x v="56"/>
    <s v="EN70"/>
    <x v="3"/>
    <x v="0"/>
    <x v="3"/>
    <s v="AAD_NONE"/>
    <s v="TIEK010400"/>
    <s v="1"/>
    <s v="-"/>
    <n v="4675063"/>
    <n v="4652436"/>
    <n v="4652436"/>
    <n v="4652436"/>
    <s v=""/>
    <x v="3"/>
  </r>
  <r>
    <x v="11"/>
    <x v="56"/>
    <s v="EN70"/>
    <x v="3"/>
    <x v="4"/>
    <x v="3"/>
    <s v="AAD_NONE"/>
    <s v="IYDA030100"/>
    <s v="1"/>
    <s v="9N70-RR20-03412-MIIL"/>
    <n v="110000"/>
    <m/>
    <m/>
    <m/>
    <s v=""/>
    <x v="3"/>
  </r>
  <r>
    <x v="11"/>
    <x v="56"/>
    <s v="EN70"/>
    <x v="3"/>
    <x v="4"/>
    <x v="3"/>
    <s v="AAD_NONE"/>
    <s v="TIEK010400"/>
    <s v="1"/>
    <s v="9N70-TARBIJANK-2"/>
    <n v="94640"/>
    <n v="94640"/>
    <n v="94640"/>
    <n v="94640"/>
    <s v=""/>
    <x v="3"/>
  </r>
  <r>
    <x v="11"/>
    <x v="56"/>
    <s v="EN70"/>
    <x v="3"/>
    <x v="4"/>
    <x v="3"/>
    <s v="AAD_NONE"/>
    <s v="TIEK010400"/>
    <s v="1"/>
    <s v="9N70-MU21-RB-CEF9"/>
    <n v="425000"/>
    <m/>
    <m/>
    <m/>
    <s v=""/>
    <x v="3"/>
  </r>
  <r>
    <x v="11"/>
    <x v="56"/>
    <s v="EN70"/>
    <x v="3"/>
    <x v="4"/>
    <x v="3"/>
    <s v="AAD_NONE"/>
    <s v="TIEK010400"/>
    <s v="1"/>
    <s v="9N70-RR20-08112REPOW"/>
    <n v="373994"/>
    <n v="96791"/>
    <m/>
    <m/>
    <s v=""/>
    <x v="3"/>
  </r>
  <r>
    <x v="11"/>
    <x v="56"/>
    <s v="EN70"/>
    <x v="4"/>
    <x v="0"/>
    <x v="3"/>
    <s v="AAD_NONE"/>
    <s v="IYDA010200"/>
    <s v="1"/>
    <s v="-"/>
    <n v="91557"/>
    <n v="91853"/>
    <n v="91853"/>
    <n v="91853"/>
    <s v=""/>
    <x v="3"/>
  </r>
  <r>
    <x v="11"/>
    <x v="56"/>
    <s v="EN70"/>
    <x v="4"/>
    <x v="0"/>
    <x v="3"/>
    <s v="AAD_NONE"/>
    <s v="IYDA020300"/>
    <s v="1"/>
    <s v="-"/>
    <n v="17926"/>
    <n v="18058"/>
    <n v="18058"/>
    <n v="18058"/>
    <s v=""/>
    <x v="3"/>
  </r>
  <r>
    <x v="11"/>
    <x v="56"/>
    <s v="EN70"/>
    <x v="4"/>
    <x v="0"/>
    <x v="3"/>
    <s v="AAD_NONE"/>
    <s v="IYDA030100"/>
    <s v="1"/>
    <s v="-"/>
    <n v="270312"/>
    <n v="293573"/>
    <n v="293573"/>
    <n v="293573"/>
    <s v=""/>
    <x v="3"/>
  </r>
  <r>
    <x v="11"/>
    <x v="56"/>
    <s v="EN70"/>
    <x v="4"/>
    <x v="0"/>
    <x v="3"/>
    <s v="AAD_NONE"/>
    <s v="TIEK010400"/>
    <s v="1"/>
    <s v="-"/>
    <n v="345559"/>
    <n v="335871"/>
    <n v="335871"/>
    <n v="335871"/>
    <s v=""/>
    <x v="3"/>
  </r>
  <r>
    <x v="11"/>
    <x v="56"/>
    <s v="EN70"/>
    <x v="4"/>
    <x v="0"/>
    <x v="13"/>
    <s v="AAD_NONE"/>
    <s v="IYDA010200"/>
    <s v="1"/>
    <s v="-"/>
    <n v="9112"/>
    <n v="9112"/>
    <n v="9112"/>
    <n v="9112"/>
    <s v=""/>
    <x v="13"/>
  </r>
  <r>
    <x v="11"/>
    <x v="56"/>
    <s v="EN70"/>
    <x v="4"/>
    <x v="0"/>
    <x v="13"/>
    <s v="AAD_NONE"/>
    <s v="IYDA020300"/>
    <s v="1"/>
    <s v="-"/>
    <n v="4068"/>
    <n v="4068"/>
    <n v="4068"/>
    <n v="4068"/>
    <s v=""/>
    <x v="13"/>
  </r>
  <r>
    <x v="11"/>
    <x v="56"/>
    <s v="EN70"/>
    <x v="4"/>
    <x v="0"/>
    <x v="13"/>
    <s v="AAD_NONE"/>
    <s v="IYDA030100"/>
    <s v="1"/>
    <s v="-"/>
    <n v="100515"/>
    <n v="100515"/>
    <n v="100515"/>
    <n v="100515"/>
    <s v=""/>
    <x v="13"/>
  </r>
  <r>
    <x v="11"/>
    <x v="56"/>
    <s v="EN70"/>
    <x v="4"/>
    <x v="0"/>
    <x v="13"/>
    <s v="AAD_NONE"/>
    <s v="TIEK010400"/>
    <s v="1"/>
    <s v="-"/>
    <n v="317718"/>
    <n v="317718"/>
    <n v="317718"/>
    <n v="317718"/>
    <s v=""/>
    <x v="13"/>
  </r>
  <r>
    <x v="11"/>
    <x v="56"/>
    <s v="EN70"/>
    <x v="4"/>
    <x v="4"/>
    <x v="3"/>
    <s v="AAD_NONE"/>
    <s v="TIEK010400"/>
    <s v="1"/>
    <s v="9N70-TARBIJANK-2"/>
    <n v="15600"/>
    <n v="15600"/>
    <n v="15600"/>
    <n v="15600"/>
    <s v=""/>
    <x v="3"/>
  </r>
  <r>
    <x v="11"/>
    <x v="56"/>
    <s v="EN70"/>
    <x v="4"/>
    <x v="4"/>
    <x v="3"/>
    <s v="AAD_NONE"/>
    <s v="TIEK010400"/>
    <s v="1"/>
    <s v="9N70-MU21-RB-CEF9"/>
    <n v="35000"/>
    <m/>
    <m/>
    <m/>
    <s v=""/>
    <x v="3"/>
  </r>
  <r>
    <x v="11"/>
    <x v="56"/>
    <s v="EN70"/>
    <x v="4"/>
    <x v="4"/>
    <x v="3"/>
    <s v="AAD_NONE"/>
    <s v="TIEK010400"/>
    <s v="1"/>
    <s v="9N70-RR20-08112REPOW"/>
    <n v="56000"/>
    <n v="37047"/>
    <m/>
    <m/>
    <s v=""/>
    <x v="3"/>
  </r>
  <r>
    <x v="11"/>
    <x v="56"/>
    <s v="EN70"/>
    <x v="4"/>
    <x v="3"/>
    <x v="3"/>
    <s v="AAD_NONE"/>
    <s v="TIEK010400"/>
    <s v="1"/>
    <s v="-"/>
    <n v="1000"/>
    <n v="1000"/>
    <n v="1000"/>
    <n v="1000"/>
    <s v=""/>
    <x v="3"/>
  </r>
  <r>
    <x v="11"/>
    <x v="56"/>
    <s v="EN70"/>
    <x v="16"/>
    <x v="0"/>
    <x v="3"/>
    <s v="AAD_NONE"/>
    <s v="TIEK010400"/>
    <s v="1"/>
    <s v="-"/>
    <n v="20000"/>
    <n v="20000"/>
    <n v="20000"/>
    <n v="20000"/>
    <s v=""/>
    <x v="3"/>
  </r>
  <r>
    <x v="11"/>
    <x v="56"/>
    <s v="EN70"/>
    <x v="5"/>
    <x v="2"/>
    <x v="3"/>
    <s v="AAD_NONE"/>
    <s v="IYDA010200"/>
    <s v="1"/>
    <s v="-"/>
    <n v="61"/>
    <m/>
    <m/>
    <m/>
    <s v=""/>
    <x v="3"/>
  </r>
  <r>
    <x v="11"/>
    <x v="56"/>
    <s v="EN70"/>
    <x v="5"/>
    <x v="2"/>
    <x v="3"/>
    <s v="AAD_NONE"/>
    <s v="IYDA020300"/>
    <s v="1"/>
    <s v="-"/>
    <n v="27"/>
    <m/>
    <m/>
    <m/>
    <s v=""/>
    <x v="3"/>
  </r>
  <r>
    <x v="11"/>
    <x v="56"/>
    <s v="EN70"/>
    <x v="5"/>
    <x v="2"/>
    <x v="3"/>
    <s v="AAD_NONE"/>
    <s v="IYDA030100"/>
    <s v="1"/>
    <s v="-"/>
    <n v="430919"/>
    <n v="411048"/>
    <n v="338057"/>
    <n v="242147"/>
    <s v=""/>
    <x v="3"/>
  </r>
  <r>
    <x v="11"/>
    <x v="56"/>
    <s v="EN70"/>
    <x v="5"/>
    <x v="2"/>
    <x v="3"/>
    <s v="AAD_NONE"/>
    <s v="TIEK010400"/>
    <s v="1"/>
    <s v="-"/>
    <n v="2136"/>
    <m/>
    <m/>
    <m/>
    <s v=""/>
    <x v="3"/>
  </r>
  <r>
    <x v="11"/>
    <x v="56"/>
    <s v="EN70"/>
    <x v="10"/>
    <x v="4"/>
    <x v="3"/>
    <s v="AAD_NONE"/>
    <s v="XX01000000"/>
    <s v="1"/>
    <s v="9N70-TARBIJANK-2"/>
    <n v="110240"/>
    <n v="110240"/>
    <n v="110240"/>
    <n v="110240"/>
    <s v=""/>
    <x v="3"/>
  </r>
  <r>
    <x v="11"/>
    <x v="56"/>
    <s v="EN70"/>
    <x v="10"/>
    <x v="4"/>
    <x v="3"/>
    <s v="AAD_NONE"/>
    <s v="XX01000000"/>
    <s v="1"/>
    <s v="9N70-MU21-RB-CEF9"/>
    <n v="391000"/>
    <m/>
    <m/>
    <m/>
    <s v=""/>
    <x v="3"/>
  </r>
  <r>
    <x v="11"/>
    <x v="56"/>
    <s v="EN70"/>
    <x v="10"/>
    <x v="4"/>
    <x v="3"/>
    <s v="AAD_NONE"/>
    <s v="XX01000000"/>
    <s v="1"/>
    <s v="9N70-RR20-03412-MIIL"/>
    <n v="110000"/>
    <m/>
    <m/>
    <m/>
    <s v=""/>
    <x v="3"/>
  </r>
  <r>
    <x v="11"/>
    <x v="56"/>
    <s v="EN70"/>
    <x v="10"/>
    <x v="4"/>
    <x v="3"/>
    <s v="AAD_NONE"/>
    <s v="XX01000000"/>
    <s v="1"/>
    <s v="9N70-RR20-08112REPOW"/>
    <n v="429994"/>
    <n v="133838"/>
    <m/>
    <m/>
    <s v=""/>
    <x v="3"/>
  </r>
  <r>
    <x v="11"/>
    <x v="56"/>
    <s v="EN70"/>
    <x v="8"/>
    <x v="1"/>
    <x v="3"/>
    <s v="AAD_NONE"/>
    <s v="XX01000000"/>
    <s v="1"/>
    <s v="-"/>
    <n v="301493"/>
    <n v="310993"/>
    <n v="310993"/>
    <n v="310993"/>
    <s v=""/>
    <x v="3"/>
  </r>
  <r>
    <x v="11"/>
    <x v="56"/>
    <s v="EN70"/>
    <x v="8"/>
    <x v="1"/>
    <x v="13"/>
    <s v="AAD_NONE"/>
    <s v="XX01000000"/>
    <s v="1"/>
    <s v="-"/>
    <n v="94911"/>
    <n v="94911"/>
    <n v="94911"/>
    <n v="94911"/>
    <s v=""/>
    <x v="13"/>
  </r>
  <r>
    <x v="11"/>
    <x v="56"/>
    <s v="EN70"/>
    <x v="11"/>
    <x v="1"/>
    <x v="3"/>
    <s v="AAD_NONE"/>
    <s v="XX01000000"/>
    <s v="1"/>
    <s v="-"/>
    <n v="5633140"/>
    <n v="5543140"/>
    <n v="5453140"/>
    <n v="5330140"/>
    <s v=""/>
    <x v="3"/>
  </r>
  <r>
    <x v="11"/>
    <x v="56"/>
    <s v="EN70"/>
    <x v="12"/>
    <x v="3"/>
    <x v="3"/>
    <s v="AAD_NONE"/>
    <s v="XX01000000"/>
    <s v="1"/>
    <s v="-"/>
    <n v="1000"/>
    <n v="1000"/>
    <n v="1000"/>
    <n v="1000"/>
    <s v=""/>
    <x v="3"/>
  </r>
  <r>
    <x v="11"/>
    <x v="56"/>
    <s v="EN70"/>
    <x v="21"/>
    <x v="1"/>
    <x v="3"/>
    <s v="AAD_NONE"/>
    <s v="XX01000000"/>
    <s v="1"/>
    <s v="-"/>
    <n v="3000"/>
    <n v="3000"/>
    <n v="3000"/>
    <n v="3000"/>
    <s v=""/>
    <x v="3"/>
  </r>
  <r>
    <x v="11"/>
    <x v="56"/>
    <s v="EN70"/>
    <x v="19"/>
    <x v="1"/>
    <x v="3"/>
    <s v="AAD_NONE"/>
    <s v="XX01000000"/>
    <s v="1"/>
    <s v="-"/>
    <n v="10000"/>
    <n v="3000"/>
    <n v="3000"/>
    <n v="3000"/>
    <s v=""/>
    <x v="3"/>
  </r>
  <r>
    <x v="11"/>
    <x v="57"/>
    <s v="ENA0"/>
    <x v="0"/>
    <x v="0"/>
    <x v="0"/>
    <s v="AAD_NONE"/>
    <s v="IYDA000000"/>
    <s v="1"/>
    <s v="-"/>
    <n v="4602344"/>
    <n v="3539916"/>
    <n v="3496079"/>
    <n v="3496079"/>
    <s v=""/>
    <x v="0"/>
  </r>
  <r>
    <x v="11"/>
    <x v="57"/>
    <s v="ENA0"/>
    <x v="0"/>
    <x v="4"/>
    <x v="0"/>
    <s v="AAD_NONE"/>
    <s v="IYDA000000"/>
    <s v="1"/>
    <s v="9NA0-RR20-03212-BAAS"/>
    <n v="5000000"/>
    <n v="2000000"/>
    <m/>
    <m/>
    <s v=""/>
    <x v="0"/>
  </r>
  <r>
    <x v="11"/>
    <x v="57"/>
    <s v="ENA0"/>
    <x v="0"/>
    <x v="4"/>
    <x v="0"/>
    <s v="AAD_NONE"/>
    <s v="IYDA000000"/>
    <s v="1"/>
    <s v="1NA0-RF21-01212-RIT"/>
    <n v="327869"/>
    <n v="163934"/>
    <m/>
    <m/>
    <s v=""/>
    <x v="0"/>
  </r>
  <r>
    <x v="11"/>
    <x v="57"/>
    <s v="ENA0"/>
    <x v="1"/>
    <x v="1"/>
    <x v="0"/>
    <s v="AAD_NONE"/>
    <s v="XX01000000"/>
    <s v="1"/>
    <s v="-"/>
    <n v="1011604"/>
    <n v="777869"/>
    <n v="768225"/>
    <n v="768225"/>
    <s v=""/>
    <x v="0"/>
  </r>
  <r>
    <x v="11"/>
    <x v="57"/>
    <s v="ENA0"/>
    <x v="1"/>
    <x v="1"/>
    <x v="0"/>
    <s v="AAD_NONE"/>
    <s v="XX01000000"/>
    <s v="1"/>
    <s v="9NA0-RR20-03212-BAAS"/>
    <n v="1100000"/>
    <n v="440000"/>
    <m/>
    <m/>
    <s v=""/>
    <x v="0"/>
  </r>
  <r>
    <x v="11"/>
    <x v="57"/>
    <s v="ENA0"/>
    <x v="1"/>
    <x v="4"/>
    <x v="0"/>
    <s v="AAD_NONE"/>
    <s v="XX01000000"/>
    <s v="1"/>
    <s v="1NA0-RF21-01212-RIT"/>
    <n v="72131"/>
    <n v="36066"/>
    <m/>
    <m/>
    <s v=""/>
    <x v="0"/>
  </r>
  <r>
    <x v="11"/>
    <x v="57"/>
    <s v="ENA0"/>
    <x v="3"/>
    <x v="0"/>
    <x v="3"/>
    <s v="AAD_NONE"/>
    <s v="IYDA010200"/>
    <s v="1"/>
    <s v="-"/>
    <n v="8456256"/>
    <n v="8621080"/>
    <n v="8534797"/>
    <n v="8534797"/>
    <s v=""/>
    <x v="3"/>
  </r>
  <r>
    <x v="11"/>
    <x v="57"/>
    <s v="ENA0"/>
    <x v="3"/>
    <x v="4"/>
    <x v="3"/>
    <s v="AAD_NONE"/>
    <s v="IYDA010200"/>
    <s v="1"/>
    <s v="1NA0-RF21-01212-RIT"/>
    <n v="923318"/>
    <n v="978717"/>
    <m/>
    <m/>
    <s v=""/>
    <x v="3"/>
  </r>
  <r>
    <x v="11"/>
    <x v="57"/>
    <s v="ENA0"/>
    <x v="4"/>
    <x v="0"/>
    <x v="3"/>
    <s v="AAD_NONE"/>
    <s v="IYDA010200"/>
    <s v="1"/>
    <s v="-"/>
    <n v="19589629"/>
    <n v="20277335"/>
    <n v="20208855"/>
    <n v="20208855"/>
    <s v=""/>
    <x v="3"/>
  </r>
  <r>
    <x v="11"/>
    <x v="57"/>
    <s v="ENA0"/>
    <x v="4"/>
    <x v="0"/>
    <x v="13"/>
    <s v="AAD_NONE"/>
    <s v="IYDA010200"/>
    <s v="1"/>
    <s v="-"/>
    <n v="670474"/>
    <n v="670474"/>
    <n v="670474"/>
    <n v="670474"/>
    <s v=""/>
    <x v="13"/>
  </r>
  <r>
    <x v="11"/>
    <x v="57"/>
    <s v="ENA0"/>
    <x v="4"/>
    <x v="4"/>
    <x v="3"/>
    <s v="AAD_NONE"/>
    <s v="IYDA010200"/>
    <s v="1"/>
    <s v="9NA0-RR20-03212-BAAS"/>
    <n v="1500000"/>
    <n v="500000"/>
    <m/>
    <m/>
    <s v=""/>
    <x v="3"/>
  </r>
  <r>
    <x v="11"/>
    <x v="57"/>
    <s v="ENA0"/>
    <x v="4"/>
    <x v="4"/>
    <x v="3"/>
    <s v="AAD_NONE"/>
    <s v="IYDA010200"/>
    <s v="1"/>
    <s v="1NA0-RF21-01212-RIT"/>
    <n v="1107295"/>
    <n v="1158492"/>
    <m/>
    <m/>
    <s v=""/>
    <x v="3"/>
  </r>
  <r>
    <x v="11"/>
    <x v="57"/>
    <s v="ENA0"/>
    <x v="4"/>
    <x v="3"/>
    <x v="3"/>
    <s v="AAD_NONE"/>
    <s v="IYDA010200"/>
    <s v="1"/>
    <s v="-"/>
    <n v="3000000"/>
    <n v="3000000"/>
    <n v="3000000"/>
    <n v="3000000"/>
    <s v=""/>
    <x v="3"/>
  </r>
  <r>
    <x v="11"/>
    <x v="57"/>
    <s v="ENA0"/>
    <x v="5"/>
    <x v="2"/>
    <x v="3"/>
    <s v="AAD_NONE"/>
    <s v="IYDA010200"/>
    <s v="1"/>
    <s v="-"/>
    <n v="2826059"/>
    <n v="4037305"/>
    <n v="5591530"/>
    <n v="5591530"/>
    <s v=""/>
    <x v="3"/>
  </r>
  <r>
    <x v="11"/>
    <x v="57"/>
    <s v="ENA0"/>
    <x v="10"/>
    <x v="4"/>
    <x v="3"/>
    <s v="AAD_NONE"/>
    <s v="XX01000000"/>
    <s v="1"/>
    <s v="9NA0-RR20-03212-BAAS"/>
    <n v="6500000"/>
    <n v="2500000"/>
    <m/>
    <m/>
    <s v=""/>
    <x v="3"/>
  </r>
  <r>
    <x v="11"/>
    <x v="57"/>
    <s v="ENA0"/>
    <x v="10"/>
    <x v="4"/>
    <x v="3"/>
    <s v="AAD_NONE"/>
    <s v="XX01000000"/>
    <s v="1"/>
    <s v="1NA0-RF21-01212-RIT"/>
    <n v="1871953"/>
    <n v="1814454"/>
    <m/>
    <m/>
    <s v=""/>
    <x v="3"/>
  </r>
  <r>
    <x v="11"/>
    <x v="57"/>
    <s v="ENA0"/>
    <x v="8"/>
    <x v="1"/>
    <x v="3"/>
    <s v="AAD_NONE"/>
    <s v="XX01000000"/>
    <s v="1"/>
    <s v="-"/>
    <n v="4682713"/>
    <n v="4870269"/>
    <n v="4836221"/>
    <n v="4836221"/>
    <s v=""/>
    <x v="3"/>
  </r>
  <r>
    <x v="11"/>
    <x v="57"/>
    <s v="ENA0"/>
    <x v="8"/>
    <x v="1"/>
    <x v="3"/>
    <s v="AAD_NONE"/>
    <s v="XX01000000"/>
    <s v="1"/>
    <s v="9NA0-RR20-03212-BAAS"/>
    <n v="330000"/>
    <n v="110000"/>
    <m/>
    <m/>
    <s v=""/>
    <x v="3"/>
  </r>
  <r>
    <x v="11"/>
    <x v="57"/>
    <s v="ENA0"/>
    <x v="8"/>
    <x v="1"/>
    <x v="13"/>
    <s v="AAD_NONE"/>
    <s v="XX01000000"/>
    <s v="1"/>
    <s v="-"/>
    <n v="147504"/>
    <n v="147504"/>
    <n v="147504"/>
    <n v="147504"/>
    <s v=""/>
    <x v="13"/>
  </r>
  <r>
    <x v="11"/>
    <x v="57"/>
    <s v="ENA0"/>
    <x v="8"/>
    <x v="4"/>
    <x v="3"/>
    <s v="AAD_NONE"/>
    <s v="XX01000000"/>
    <s v="1"/>
    <s v="1NA0-RF21-01212-RIT"/>
    <n v="243605"/>
    <n v="254868"/>
    <m/>
    <m/>
    <s v=""/>
    <x v="3"/>
  </r>
  <r>
    <x v="11"/>
    <x v="57"/>
    <s v="ENA0"/>
    <x v="18"/>
    <x v="3"/>
    <x v="3"/>
    <s v="AAD_NONE"/>
    <s v="XX01000000"/>
    <s v="1"/>
    <s v="-"/>
    <n v="3000000"/>
    <n v="3000000"/>
    <n v="3000000"/>
    <n v="3000000"/>
    <s v=""/>
    <x v="3"/>
  </r>
  <r>
    <x v="11"/>
    <x v="58"/>
    <s v="ENC0"/>
    <x v="3"/>
    <x v="1"/>
    <x v="128"/>
    <s v="AAD_NONE"/>
    <s v="HE01010300"/>
    <s v="1"/>
    <s v="-"/>
    <n v="26713"/>
    <n v="28239"/>
    <n v="28239"/>
    <n v="28239"/>
    <s v=""/>
    <x v="125"/>
  </r>
  <r>
    <x v="11"/>
    <x v="58"/>
    <s v="ENC0"/>
    <x v="3"/>
    <x v="0"/>
    <x v="3"/>
    <s v="AAD_NONE"/>
    <s v="HE01010300"/>
    <s v="1"/>
    <s v="-"/>
    <n v="3228932"/>
    <n v="3244338"/>
    <n v="3257125"/>
    <n v="3257125"/>
    <s v=""/>
    <x v="3"/>
  </r>
  <r>
    <x v="11"/>
    <x v="58"/>
    <s v="ENC0"/>
    <x v="3"/>
    <x v="4"/>
    <x v="3"/>
    <s v="AAD_NONE"/>
    <s v="HE01010300"/>
    <s v="1"/>
    <s v="1NC0-SF21-04342TEIS"/>
    <n v="1108200"/>
    <n v="1207100"/>
    <n v="1207100"/>
    <m/>
    <s v=""/>
    <x v="3"/>
  </r>
  <r>
    <x v="11"/>
    <x v="58"/>
    <s v="ENC0"/>
    <x v="4"/>
    <x v="0"/>
    <x v="3"/>
    <s v="AAD_NONE"/>
    <s v="HE01010300"/>
    <s v="1"/>
    <s v="-"/>
    <n v="147147"/>
    <n v="147147"/>
    <n v="147147"/>
    <n v="147147"/>
    <s v=""/>
    <x v="3"/>
  </r>
  <r>
    <x v="11"/>
    <x v="58"/>
    <s v="ENC0"/>
    <x v="4"/>
    <x v="0"/>
    <x v="13"/>
    <s v="AAD_NONE"/>
    <s v="HE01010300"/>
    <s v="1"/>
    <s v="-"/>
    <n v="331147"/>
    <n v="331147"/>
    <n v="331147"/>
    <n v="331147"/>
    <s v=""/>
    <x v="13"/>
  </r>
  <r>
    <x v="11"/>
    <x v="58"/>
    <s v="ENC0"/>
    <x v="4"/>
    <x v="4"/>
    <x v="3"/>
    <s v="AAD_NONE"/>
    <s v="HE01010300"/>
    <s v="1"/>
    <s v="1NC0-SF21-04342TEIS"/>
    <n v="488853"/>
    <n v="488853"/>
    <n v="563772"/>
    <m/>
    <s v=""/>
    <x v="3"/>
  </r>
  <r>
    <x v="11"/>
    <x v="58"/>
    <s v="ENC0"/>
    <x v="16"/>
    <x v="4"/>
    <x v="3"/>
    <s v="AAD_NONE"/>
    <s v="HE01010300"/>
    <s v="1"/>
    <s v="1NC0-SF21-04342TEIS"/>
    <n v="2538127"/>
    <n v="2586635"/>
    <n v="2616635"/>
    <m/>
    <s v=""/>
    <x v="3"/>
  </r>
  <r>
    <x v="11"/>
    <x v="58"/>
    <s v="ENC0"/>
    <x v="5"/>
    <x v="2"/>
    <x v="3"/>
    <s v="AAD_NONE"/>
    <s v="HE01010300"/>
    <s v="1"/>
    <s v="-"/>
    <n v="26000"/>
    <n v="26000"/>
    <n v="26000"/>
    <n v="26000"/>
    <s v=""/>
    <x v="3"/>
  </r>
  <r>
    <x v="11"/>
    <x v="58"/>
    <s v="ENC0"/>
    <x v="10"/>
    <x v="4"/>
    <x v="3"/>
    <s v="AAD_NONE"/>
    <s v="XX01000000"/>
    <s v="1"/>
    <s v="1NC0-SF21-04342TEIS"/>
    <n v="2951429"/>
    <n v="3054614"/>
    <n v="3139596"/>
    <m/>
    <s v=""/>
    <x v="3"/>
  </r>
  <r>
    <x v="11"/>
    <x v="58"/>
    <s v="ENC0"/>
    <x v="8"/>
    <x v="1"/>
    <x v="3"/>
    <s v="AAD_NONE"/>
    <s v="XX01000000"/>
    <s v="1"/>
    <s v="-"/>
    <n v="41975"/>
    <n v="41975"/>
    <n v="41975"/>
    <n v="41975"/>
    <s v=""/>
    <x v="3"/>
  </r>
  <r>
    <x v="11"/>
    <x v="58"/>
    <s v="ENC0"/>
    <x v="8"/>
    <x v="1"/>
    <x v="13"/>
    <s v="AAD_NONE"/>
    <s v="XX01000000"/>
    <s v="1"/>
    <s v="-"/>
    <n v="72852"/>
    <n v="72852"/>
    <n v="72852"/>
    <n v="72852"/>
    <s v=""/>
    <x v="13"/>
  </r>
  <r>
    <x v="11"/>
    <x v="58"/>
    <s v="ENC0"/>
    <x v="8"/>
    <x v="4"/>
    <x v="3"/>
    <s v="AAD_NONE"/>
    <s v="XX01000000"/>
    <s v="1"/>
    <s v="1NC0-SF21-04342TEIS"/>
    <n v="81147"/>
    <n v="81147"/>
    <n v="97630"/>
    <m/>
    <s v=""/>
    <x v="3"/>
  </r>
  <r>
    <x v="11"/>
    <x v="58"/>
    <s v="ENC0"/>
    <x v="21"/>
    <x v="1"/>
    <x v="3"/>
    <s v="AAD_NONE"/>
    <s v="XX01000000"/>
    <s v="1"/>
    <s v="-"/>
    <n v="30000"/>
    <n v="30000"/>
    <n v="30000"/>
    <n v="30000"/>
    <s v=""/>
    <x v="3"/>
  </r>
  <r>
    <x v="11"/>
    <x v="58"/>
    <s v="ENC0"/>
    <x v="19"/>
    <x v="1"/>
    <x v="3"/>
    <s v="AAD_NONE"/>
    <s v="XX01000000"/>
    <s v="1"/>
    <s v="-"/>
    <n v="80000"/>
    <n v="80000"/>
    <n v="80000"/>
    <n v="80000"/>
    <s v=""/>
    <x v="3"/>
  </r>
  <r>
    <x v="11"/>
    <x v="59"/>
    <s v="END0"/>
    <x v="3"/>
    <x v="0"/>
    <x v="3"/>
    <s v="AAD_NONE"/>
    <s v="HE01010300"/>
    <s v="1"/>
    <s v="-"/>
    <n v="135285"/>
    <n v="137636"/>
    <n v="139588"/>
    <n v="139588"/>
    <s v=""/>
    <x v="3"/>
  </r>
  <r>
    <x v="11"/>
    <x v="59"/>
    <s v="END0"/>
    <x v="4"/>
    <x v="0"/>
    <x v="3"/>
    <s v="AAD_NONE"/>
    <s v="HE01010300"/>
    <s v="1"/>
    <s v="-"/>
    <n v="17000"/>
    <n v="17000"/>
    <n v="17000"/>
    <n v="17000"/>
    <s v=""/>
    <x v="3"/>
  </r>
  <r>
    <x v="11"/>
    <x v="59"/>
    <s v="END0"/>
    <x v="8"/>
    <x v="1"/>
    <x v="3"/>
    <s v="AAD_NONE"/>
    <s v="XX01000000"/>
    <s v="1"/>
    <s v="-"/>
    <n v="4000"/>
    <n v="4000"/>
    <n v="4000"/>
    <n v="4000"/>
    <s v=""/>
    <x v="3"/>
  </r>
  <r>
    <x v="12"/>
    <x v="60"/>
    <s v="EP10"/>
    <x v="0"/>
    <x v="0"/>
    <x v="0"/>
    <s v="AAD_NONE"/>
    <s v="PKTO010100"/>
    <s v="1"/>
    <s v="-"/>
    <n v="162014"/>
    <n v="162014"/>
    <n v="162014"/>
    <n v="162014"/>
    <s v=""/>
    <x v="0"/>
  </r>
  <r>
    <x v="12"/>
    <x v="60"/>
    <s v="EP10"/>
    <x v="0"/>
    <x v="0"/>
    <x v="0"/>
    <s v="AAD_NONE"/>
    <s v="PKTO010200"/>
    <s v="1"/>
    <s v="-"/>
    <n v="324027"/>
    <n v="324027"/>
    <n v="324027"/>
    <n v="324027"/>
    <s v=""/>
    <x v="0"/>
  </r>
  <r>
    <x v="12"/>
    <x v="60"/>
    <s v="EP10"/>
    <x v="0"/>
    <x v="0"/>
    <x v="0"/>
    <s v="AAD_NONE"/>
    <s v="PKTO010300"/>
    <s v="1"/>
    <s v="-"/>
    <n v="81007"/>
    <n v="81007"/>
    <n v="81007"/>
    <n v="81007"/>
    <s v=""/>
    <x v="0"/>
  </r>
  <r>
    <x v="12"/>
    <x v="60"/>
    <s v="EP10"/>
    <x v="0"/>
    <x v="0"/>
    <x v="0"/>
    <s v="AAD_NONE"/>
    <s v="PKTO010400"/>
    <s v="1"/>
    <s v="-"/>
    <n v="81007"/>
    <n v="81007"/>
    <n v="81007"/>
    <n v="81007"/>
    <s v=""/>
    <x v="0"/>
  </r>
  <r>
    <x v="12"/>
    <x v="60"/>
    <s v="EP10"/>
    <x v="0"/>
    <x v="0"/>
    <x v="0"/>
    <s v="AAD_NONE"/>
    <s v="PKTO010500"/>
    <s v="1"/>
    <s v="-"/>
    <n v="81007"/>
    <n v="81007"/>
    <n v="81007"/>
    <n v="81007"/>
    <s v=""/>
    <x v="0"/>
  </r>
  <r>
    <x v="12"/>
    <x v="60"/>
    <s v="EP10"/>
    <x v="0"/>
    <x v="0"/>
    <x v="0"/>
    <s v="AAD_NONE"/>
    <s v="PKTO010600"/>
    <s v="1"/>
    <s v="-"/>
    <n v="81007"/>
    <n v="81007"/>
    <n v="81007"/>
    <n v="81007"/>
    <s v=""/>
    <x v="0"/>
  </r>
  <r>
    <x v="12"/>
    <x v="60"/>
    <s v="EP10"/>
    <x v="0"/>
    <x v="0"/>
    <x v="0"/>
    <s v="AAD_NONE"/>
    <s v="PKBM010100"/>
    <s v="1"/>
    <s v="-"/>
    <n v="81007"/>
    <n v="81007"/>
    <n v="81007"/>
    <n v="81007"/>
    <s v=""/>
    <x v="0"/>
  </r>
  <r>
    <x v="12"/>
    <x v="60"/>
    <s v="EP10"/>
    <x v="0"/>
    <x v="0"/>
    <x v="0"/>
    <s v="AAD_NONE"/>
    <s v="PKBM010400"/>
    <s v="1"/>
    <s v="-"/>
    <n v="81007"/>
    <n v="81007"/>
    <n v="81007"/>
    <n v="81007"/>
    <s v=""/>
    <x v="0"/>
  </r>
  <r>
    <x v="12"/>
    <x v="60"/>
    <s v="EP10"/>
    <x v="0"/>
    <x v="0"/>
    <x v="0"/>
    <s v="AAD_NONE"/>
    <s v="PKBM010500"/>
    <s v="1"/>
    <s v="-"/>
    <n v="81007"/>
    <n v="81007"/>
    <n v="81007"/>
    <n v="81007"/>
    <s v=""/>
    <x v="0"/>
  </r>
  <r>
    <x v="12"/>
    <x v="60"/>
    <s v="EP10"/>
    <x v="0"/>
    <x v="0"/>
    <x v="0"/>
    <s v="AAD_NONE"/>
    <s v="PKBM010600"/>
    <s v="1"/>
    <s v="-"/>
    <n v="81007"/>
    <n v="81007"/>
    <n v="81007"/>
    <n v="81007"/>
    <s v=""/>
    <x v="0"/>
  </r>
  <r>
    <x v="12"/>
    <x v="60"/>
    <s v="EP10"/>
    <x v="0"/>
    <x v="0"/>
    <x v="0"/>
    <s v="AAD_NONE"/>
    <s v="PKBM010700"/>
    <s v="1"/>
    <s v="-"/>
    <n v="81007"/>
    <n v="81007"/>
    <n v="81007"/>
    <n v="81007"/>
    <s v=""/>
    <x v="0"/>
  </r>
  <r>
    <x v="12"/>
    <x v="60"/>
    <s v="EP10"/>
    <x v="0"/>
    <x v="0"/>
    <x v="0"/>
    <s v="AAD_NONE"/>
    <s v="ELYT010100"/>
    <s v="1"/>
    <s v="-"/>
    <n v="50000"/>
    <n v="20000"/>
    <m/>
    <m/>
    <s v=""/>
    <x v="0"/>
  </r>
  <r>
    <x v="12"/>
    <x v="60"/>
    <s v="EP10"/>
    <x v="0"/>
    <x v="0"/>
    <x v="0"/>
    <s v="AAD_NONE"/>
    <s v="ELRA010100"/>
    <s v="1"/>
    <s v="-"/>
    <n v="81007"/>
    <n v="81007"/>
    <n v="81007"/>
    <n v="81007"/>
    <s v=""/>
    <x v="0"/>
  </r>
  <r>
    <x v="12"/>
    <x v="60"/>
    <s v="EP10"/>
    <x v="0"/>
    <x v="0"/>
    <x v="0"/>
    <s v="AAD_NONE"/>
    <s v="ELMR010200"/>
    <s v="1"/>
    <s v="-"/>
    <n v="81007"/>
    <n v="81007"/>
    <n v="81007"/>
    <n v="81007"/>
    <s v=""/>
    <x v="0"/>
  </r>
  <r>
    <x v="12"/>
    <x v="60"/>
    <s v="EP10"/>
    <x v="0"/>
    <x v="0"/>
    <x v="0"/>
    <s v="AAD_NONE"/>
    <s v="ELMR010400"/>
    <s v="1"/>
    <s v="-"/>
    <n v="81007"/>
    <n v="81007"/>
    <n v="81007"/>
    <n v="81007"/>
    <s v=""/>
    <x v="0"/>
  </r>
  <r>
    <x v="12"/>
    <x v="60"/>
    <s v="EP10"/>
    <x v="1"/>
    <x v="1"/>
    <x v="0"/>
    <s v="AAD_NONE"/>
    <s v="XX01000000"/>
    <s v="1"/>
    <s v="-"/>
    <n v="295800"/>
    <n v="304600"/>
    <n v="300200"/>
    <n v="300200"/>
    <s v=""/>
    <x v="0"/>
  </r>
  <r>
    <x v="12"/>
    <x v="60"/>
    <s v="EP10"/>
    <x v="3"/>
    <x v="0"/>
    <x v="3"/>
    <s v="AAD_NONE"/>
    <s v="PKTO010100"/>
    <s v="1"/>
    <s v="-"/>
    <n v="310763"/>
    <n v="310887"/>
    <n v="310990"/>
    <n v="310990"/>
    <s v=""/>
    <x v="3"/>
  </r>
  <r>
    <x v="12"/>
    <x v="60"/>
    <s v="EP10"/>
    <x v="3"/>
    <x v="0"/>
    <x v="3"/>
    <s v="AAD_NONE"/>
    <s v="PKTO010200"/>
    <s v="1"/>
    <s v="-"/>
    <n v="802448"/>
    <n v="802771"/>
    <n v="803034"/>
    <n v="803034"/>
    <s v=""/>
    <x v="3"/>
  </r>
  <r>
    <x v="12"/>
    <x v="60"/>
    <s v="EP10"/>
    <x v="3"/>
    <x v="0"/>
    <x v="3"/>
    <s v="AAD_NONE"/>
    <s v="PKTO010300"/>
    <s v="1"/>
    <s v="-"/>
    <n v="1105575"/>
    <n v="1106065"/>
    <n v="1106471"/>
    <n v="1106471"/>
    <s v=""/>
    <x v="3"/>
  </r>
  <r>
    <x v="12"/>
    <x v="60"/>
    <s v="EP10"/>
    <x v="3"/>
    <x v="0"/>
    <x v="3"/>
    <s v="AAD_NONE"/>
    <s v="PKTO010400"/>
    <s v="1"/>
    <s v="-"/>
    <n v="352766"/>
    <n v="352883"/>
    <n v="352980"/>
    <n v="352980"/>
    <s v=""/>
    <x v="3"/>
  </r>
  <r>
    <x v="12"/>
    <x v="60"/>
    <s v="EP10"/>
    <x v="3"/>
    <x v="0"/>
    <x v="3"/>
    <s v="AAD_NONE"/>
    <s v="PKTO010500"/>
    <s v="1"/>
    <s v="-"/>
    <n v="114152"/>
    <n v="114199"/>
    <n v="114239"/>
    <n v="114239"/>
    <s v=""/>
    <x v="3"/>
  </r>
  <r>
    <x v="12"/>
    <x v="60"/>
    <s v="EP10"/>
    <x v="3"/>
    <x v="0"/>
    <x v="3"/>
    <s v="AAD_NONE"/>
    <s v="PKTO010600"/>
    <s v="1"/>
    <s v="-"/>
    <n v="103977"/>
    <n v="104010"/>
    <n v="104037"/>
    <n v="104037"/>
    <s v=""/>
    <x v="3"/>
  </r>
  <r>
    <x v="12"/>
    <x v="60"/>
    <s v="EP10"/>
    <x v="3"/>
    <x v="0"/>
    <x v="3"/>
    <s v="AAD_NONE"/>
    <s v="PKBM010100"/>
    <s v="1"/>
    <s v="-"/>
    <n v="488768"/>
    <n v="489078"/>
    <n v="489333"/>
    <n v="489333"/>
    <s v=""/>
    <x v="3"/>
  </r>
  <r>
    <x v="12"/>
    <x v="60"/>
    <s v="EP10"/>
    <x v="3"/>
    <x v="0"/>
    <x v="3"/>
    <s v="AAD_NONE"/>
    <s v="PKBM010200"/>
    <s v="1"/>
    <s v="-"/>
    <n v="26258"/>
    <n v="26290"/>
    <n v="26317"/>
    <n v="26317"/>
    <s v=""/>
    <x v="3"/>
  </r>
  <r>
    <x v="12"/>
    <x v="60"/>
    <s v="EP10"/>
    <x v="3"/>
    <x v="0"/>
    <x v="3"/>
    <s v="AAD_NONE"/>
    <s v="PKBM010300"/>
    <s v="1"/>
    <s v="-"/>
    <n v="690818"/>
    <n v="691182"/>
    <n v="691482"/>
    <n v="691482"/>
    <s v=""/>
    <x v="3"/>
  </r>
  <r>
    <x v="12"/>
    <x v="60"/>
    <s v="EP10"/>
    <x v="3"/>
    <x v="0"/>
    <x v="3"/>
    <s v="AAD_NONE"/>
    <s v="PKBM010400"/>
    <s v="1"/>
    <s v="-"/>
    <n v="95828"/>
    <n v="95871"/>
    <n v="95906"/>
    <n v="95906"/>
    <s v=""/>
    <x v="3"/>
  </r>
  <r>
    <x v="12"/>
    <x v="60"/>
    <s v="EP10"/>
    <x v="3"/>
    <x v="0"/>
    <x v="3"/>
    <s v="AAD_NONE"/>
    <s v="PKBM010500"/>
    <s v="1"/>
    <s v="-"/>
    <n v="512004"/>
    <n v="512272"/>
    <n v="512494"/>
    <n v="512494"/>
    <s v=""/>
    <x v="3"/>
  </r>
  <r>
    <x v="12"/>
    <x v="60"/>
    <s v="EP10"/>
    <x v="3"/>
    <x v="0"/>
    <x v="3"/>
    <s v="AAD_NONE"/>
    <s v="PKBM010600"/>
    <s v="1"/>
    <s v="-"/>
    <n v="76723"/>
    <n v="76755"/>
    <n v="76781"/>
    <n v="76781"/>
    <s v=""/>
    <x v="3"/>
  </r>
  <r>
    <x v="12"/>
    <x v="60"/>
    <s v="EP10"/>
    <x v="3"/>
    <x v="0"/>
    <x v="3"/>
    <s v="AAD_NONE"/>
    <s v="PKBM010700"/>
    <s v="1"/>
    <s v="-"/>
    <n v="304871"/>
    <n v="305035"/>
    <n v="305170"/>
    <n v="305171"/>
    <s v=""/>
    <x v="3"/>
  </r>
  <r>
    <x v="12"/>
    <x v="60"/>
    <s v="EP10"/>
    <x v="3"/>
    <x v="0"/>
    <x v="3"/>
    <s v="AAD_NONE"/>
    <s v="PKBM010800"/>
    <s v="1"/>
    <s v="-"/>
    <n v="398490"/>
    <n v="398726"/>
    <n v="398920"/>
    <n v="398921"/>
    <s v=""/>
    <x v="3"/>
  </r>
  <r>
    <x v="12"/>
    <x v="60"/>
    <s v="EP10"/>
    <x v="3"/>
    <x v="0"/>
    <x v="3"/>
    <s v="AAD_NONE"/>
    <s v="PKBM010900"/>
    <s v="1"/>
    <s v="-"/>
    <n v="258342"/>
    <n v="258499"/>
    <n v="258629"/>
    <n v="258630"/>
    <s v=""/>
    <x v="3"/>
  </r>
  <r>
    <x v="12"/>
    <x v="60"/>
    <s v="EP10"/>
    <x v="3"/>
    <x v="0"/>
    <x v="3"/>
    <s v="AAD_NONE"/>
    <s v="PKBM011000"/>
    <s v="1"/>
    <s v="-"/>
    <n v="221210"/>
    <n v="221343"/>
    <n v="221452"/>
    <n v="221452"/>
    <s v=""/>
    <x v="3"/>
  </r>
  <r>
    <x v="12"/>
    <x v="60"/>
    <s v="EP10"/>
    <x v="3"/>
    <x v="0"/>
    <x v="3"/>
    <s v="AAD_NONE"/>
    <s v="PKBM011100"/>
    <s v="1"/>
    <s v="-"/>
    <n v="398009"/>
    <n v="398275"/>
    <n v="398494"/>
    <n v="398494"/>
    <s v=""/>
    <x v="3"/>
  </r>
  <r>
    <x v="12"/>
    <x v="60"/>
    <s v="EP10"/>
    <x v="3"/>
    <x v="0"/>
    <x v="3"/>
    <s v="AAD_NONE"/>
    <s v="ELYT010100"/>
    <s v="1"/>
    <s v="-"/>
    <n v="714568"/>
    <n v="714908"/>
    <n v="715189"/>
    <n v="715189"/>
    <s v=""/>
    <x v="3"/>
  </r>
  <r>
    <x v="12"/>
    <x v="60"/>
    <s v="EP10"/>
    <x v="3"/>
    <x v="0"/>
    <x v="3"/>
    <s v="AAD_NONE"/>
    <s v="ELRA010100"/>
    <s v="1"/>
    <s v="-"/>
    <n v="1516176"/>
    <n v="1516971"/>
    <n v="1517627"/>
    <n v="1517627"/>
    <s v=""/>
    <x v="3"/>
  </r>
  <r>
    <x v="12"/>
    <x v="60"/>
    <s v="EP10"/>
    <x v="3"/>
    <x v="0"/>
    <x v="3"/>
    <s v="AAD_NONE"/>
    <s v="ELRA010200"/>
    <s v="1"/>
    <s v="-"/>
    <n v="1368581"/>
    <n v="1369236"/>
    <n v="1369776"/>
    <n v="1369777"/>
    <s v=""/>
    <x v="3"/>
  </r>
  <r>
    <x v="12"/>
    <x v="60"/>
    <s v="EP10"/>
    <x v="3"/>
    <x v="0"/>
    <x v="3"/>
    <s v="AAD_NONE"/>
    <s v="ELMR010100"/>
    <s v="1"/>
    <s v="-"/>
    <n v="1884908"/>
    <n v="1885858"/>
    <n v="1886642"/>
    <n v="1886642"/>
    <s v=""/>
    <x v="3"/>
  </r>
  <r>
    <x v="12"/>
    <x v="60"/>
    <s v="EP10"/>
    <x v="3"/>
    <x v="0"/>
    <x v="3"/>
    <s v="AAD_NONE"/>
    <s v="ELMR010200"/>
    <s v="1"/>
    <s v="-"/>
    <n v="700038"/>
    <n v="700382"/>
    <n v="700666"/>
    <n v="700666"/>
    <s v=""/>
    <x v="3"/>
  </r>
  <r>
    <x v="12"/>
    <x v="60"/>
    <s v="EP10"/>
    <x v="3"/>
    <x v="0"/>
    <x v="3"/>
    <s v="AAD_NONE"/>
    <s v="ELMR010400"/>
    <s v="1"/>
    <s v="-"/>
    <n v="133284"/>
    <n v="133319"/>
    <n v="133348"/>
    <n v="133348"/>
    <s v=""/>
    <x v="3"/>
  </r>
  <r>
    <x v="12"/>
    <x v="60"/>
    <s v="EP10"/>
    <x v="3"/>
    <x v="0"/>
    <x v="24"/>
    <s v="AAD_NONE"/>
    <s v="PKBM010200"/>
    <s v="1"/>
    <s v="-"/>
    <n v="22399"/>
    <n v="23407"/>
    <m/>
    <m/>
    <s v=""/>
    <x v="23"/>
  </r>
  <r>
    <x v="12"/>
    <x v="60"/>
    <s v="EP10"/>
    <x v="3"/>
    <x v="0"/>
    <x v="24"/>
    <s v="AAD_NONE"/>
    <s v="ELRA010100"/>
    <s v="1"/>
    <s v="-"/>
    <n v="22399"/>
    <n v="23407"/>
    <m/>
    <m/>
    <s v=""/>
    <x v="23"/>
  </r>
  <r>
    <x v="12"/>
    <x v="60"/>
    <s v="EP10"/>
    <x v="3"/>
    <x v="4"/>
    <x v="3"/>
    <s v="AAD_NONE"/>
    <s v="PKTO010200"/>
    <s v="1"/>
    <s v="2P10-PF21-TA"/>
    <n v="37672"/>
    <n v="40790"/>
    <n v="40790"/>
    <n v="40790"/>
    <s v=""/>
    <x v="3"/>
  </r>
  <r>
    <x v="12"/>
    <x v="60"/>
    <s v="EP10"/>
    <x v="3"/>
    <x v="4"/>
    <x v="3"/>
    <s v="AAD_NONE"/>
    <s v="PKTO010400"/>
    <s v="1"/>
    <s v="2P10-PF21-TA"/>
    <n v="56508"/>
    <n v="61186"/>
    <n v="61186"/>
    <n v="61186"/>
    <s v=""/>
    <x v="3"/>
  </r>
  <r>
    <x v="12"/>
    <x v="60"/>
    <s v="EP10"/>
    <x v="3"/>
    <x v="4"/>
    <x v="3"/>
    <s v="AAD_NONE"/>
    <s v="PKTO010500"/>
    <s v="1"/>
    <s v="2P10-PF21-TA"/>
    <n v="18836"/>
    <n v="20395"/>
    <n v="20395"/>
    <n v="20395"/>
    <s v=""/>
    <x v="3"/>
  </r>
  <r>
    <x v="12"/>
    <x v="60"/>
    <s v="EP10"/>
    <x v="3"/>
    <x v="4"/>
    <x v="3"/>
    <s v="AAD_NONE"/>
    <s v="PKBM010100"/>
    <s v="1"/>
    <s v="2P10-PF21-TA"/>
    <n v="508576"/>
    <n v="550671"/>
    <n v="550671"/>
    <n v="550671"/>
    <s v=""/>
    <x v="3"/>
  </r>
  <r>
    <x v="12"/>
    <x v="60"/>
    <s v="EP10"/>
    <x v="3"/>
    <x v="4"/>
    <x v="3"/>
    <s v="AAD_NONE"/>
    <s v="PKBM010200"/>
    <s v="1"/>
    <s v="9P10-RR20-08221BIOME"/>
    <n v="49060"/>
    <n v="50882"/>
    <m/>
    <m/>
    <s v=""/>
    <x v="3"/>
  </r>
  <r>
    <x v="12"/>
    <x v="60"/>
    <s v="EP10"/>
    <x v="3"/>
    <x v="4"/>
    <x v="3"/>
    <s v="AAD_NONE"/>
    <s v="PKBM010300"/>
    <s v="1"/>
    <s v="2P10-PF21-TA"/>
    <n v="301378"/>
    <n v="326323"/>
    <n v="326323"/>
    <n v="326323"/>
    <s v=""/>
    <x v="3"/>
  </r>
  <r>
    <x v="12"/>
    <x v="60"/>
    <s v="EP10"/>
    <x v="3"/>
    <x v="4"/>
    <x v="3"/>
    <s v="AAD_NONE"/>
    <s v="PKBM010400"/>
    <s v="1"/>
    <s v="2P10-PF21-TA"/>
    <n v="94181"/>
    <n v="101976"/>
    <n v="101976"/>
    <n v="101976"/>
    <s v=""/>
    <x v="3"/>
  </r>
  <r>
    <x v="12"/>
    <x v="60"/>
    <s v="EP10"/>
    <x v="3"/>
    <x v="4"/>
    <x v="3"/>
    <s v="AAD_NONE"/>
    <s v="PKBM010500"/>
    <s v="1"/>
    <s v="2P10-PF21-TA"/>
    <n v="113017"/>
    <n v="122371"/>
    <n v="122371"/>
    <n v="122371"/>
    <s v=""/>
    <x v="3"/>
  </r>
  <r>
    <x v="12"/>
    <x v="60"/>
    <s v="EP10"/>
    <x v="3"/>
    <x v="4"/>
    <x v="3"/>
    <s v="AAD_NONE"/>
    <s v="PKBM010600"/>
    <s v="1"/>
    <s v="2P10-PF21-TA"/>
    <n v="94181"/>
    <n v="101976"/>
    <n v="101976"/>
    <n v="101976"/>
    <s v=""/>
    <x v="3"/>
  </r>
  <r>
    <x v="12"/>
    <x v="60"/>
    <s v="EP10"/>
    <x v="3"/>
    <x v="4"/>
    <x v="3"/>
    <s v="AAD_NONE"/>
    <s v="PKBM010700"/>
    <s v="1"/>
    <s v="2P10-PF21-TA"/>
    <n v="113017"/>
    <n v="122371"/>
    <n v="122371"/>
    <n v="122371"/>
    <s v=""/>
    <x v="3"/>
  </r>
  <r>
    <x v="12"/>
    <x v="60"/>
    <s v="EP10"/>
    <x v="3"/>
    <x v="4"/>
    <x v="3"/>
    <s v="AAD_NONE"/>
    <s v="PKBM010800"/>
    <s v="1"/>
    <s v="3P10-FF21-TA"/>
    <n v="240157"/>
    <n v="254804"/>
    <n v="254804"/>
    <n v="254804"/>
    <s v=""/>
    <x v="3"/>
  </r>
  <r>
    <x v="12"/>
    <x v="60"/>
    <s v="EP10"/>
    <x v="3"/>
    <x v="4"/>
    <x v="3"/>
    <s v="AAD_NONE"/>
    <s v="PKBM010900"/>
    <s v="1"/>
    <s v="3P10-FF21-TA"/>
    <n v="160105"/>
    <n v="169870"/>
    <n v="169870"/>
    <n v="169870"/>
    <s v=""/>
    <x v="3"/>
  </r>
  <r>
    <x v="12"/>
    <x v="60"/>
    <s v="EP10"/>
    <x v="3"/>
    <x v="4"/>
    <x v="3"/>
    <s v="AAD_NONE"/>
    <s v="PKBM011000"/>
    <s v="1"/>
    <s v="3P10-FF21-TA"/>
    <n v="133421"/>
    <n v="141558"/>
    <n v="141558"/>
    <n v="141558"/>
    <s v=""/>
    <x v="3"/>
  </r>
  <r>
    <x v="12"/>
    <x v="60"/>
    <s v="EP10"/>
    <x v="3"/>
    <x v="4"/>
    <x v="3"/>
    <s v="AAD_NONE"/>
    <s v="ELRA010100"/>
    <s v="1"/>
    <s v="2P10-PF21-TA"/>
    <n v="301378"/>
    <n v="326323"/>
    <n v="326323"/>
    <n v="326323"/>
    <s v=""/>
    <x v="3"/>
  </r>
  <r>
    <x v="12"/>
    <x v="60"/>
    <s v="EP10"/>
    <x v="3"/>
    <x v="4"/>
    <x v="3"/>
    <s v="AAD_NONE"/>
    <s v="ELRA010100"/>
    <s v="1"/>
    <s v="9P10-IR21-COOP4RURAL"/>
    <n v="24000"/>
    <n v="24000"/>
    <n v="4000"/>
    <m/>
    <s v=""/>
    <x v="3"/>
  </r>
  <r>
    <x v="12"/>
    <x v="60"/>
    <s v="EP10"/>
    <x v="3"/>
    <x v="4"/>
    <x v="3"/>
    <s v="AAD_NONE"/>
    <s v="ELRA010100"/>
    <s v="1"/>
    <s v="9P10-IR21-ORIGINN"/>
    <n v="26000"/>
    <n v="26000"/>
    <n v="4833"/>
    <m/>
    <s v=""/>
    <x v="3"/>
  </r>
  <r>
    <x v="12"/>
    <x v="60"/>
    <s v="EP10"/>
    <x v="3"/>
    <x v="4"/>
    <x v="3"/>
    <s v="AAD_NONE"/>
    <s v="ELRA010100"/>
    <s v="1"/>
    <s v="1P10-TA21-07121"/>
    <n v="307696"/>
    <n v="237892"/>
    <n v="248560"/>
    <n v="258876"/>
    <s v=""/>
    <x v="3"/>
  </r>
  <r>
    <x v="12"/>
    <x v="60"/>
    <s v="EP10"/>
    <x v="3"/>
    <x v="4"/>
    <x v="3"/>
    <s v="AAD_NONE"/>
    <s v="ELRA010200"/>
    <s v="1"/>
    <s v="1P10-RF21-05212TTASE"/>
    <n v="103556"/>
    <n v="76029"/>
    <m/>
    <m/>
    <s v=""/>
    <x v="3"/>
  </r>
  <r>
    <x v="12"/>
    <x v="60"/>
    <s v="EP10"/>
    <x v="3"/>
    <x v="4"/>
    <x v="3"/>
    <s v="AAD_NONE"/>
    <s v="ELMR010200"/>
    <s v="1"/>
    <s v="2P10-PF21-TA"/>
    <n v="188361"/>
    <n v="203952"/>
    <n v="203952"/>
    <n v="203952"/>
    <s v=""/>
    <x v="3"/>
  </r>
  <r>
    <x v="12"/>
    <x v="60"/>
    <s v="EP10"/>
    <x v="3"/>
    <x v="4"/>
    <x v="3"/>
    <s v="AAD_NONE"/>
    <s v="ELMR010400"/>
    <s v="1"/>
    <s v="2P10-PF21-TA"/>
    <n v="56508"/>
    <n v="61186"/>
    <n v="61186"/>
    <n v="61186"/>
    <s v=""/>
    <x v="3"/>
  </r>
  <r>
    <x v="12"/>
    <x v="60"/>
    <s v="EP10"/>
    <x v="4"/>
    <x v="0"/>
    <x v="3"/>
    <s v="AAD_NONE"/>
    <s v="PKTO010100"/>
    <s v="1"/>
    <s v="-"/>
    <n v="50976"/>
    <n v="52935"/>
    <n v="53012"/>
    <n v="53012"/>
    <s v=""/>
    <x v="3"/>
  </r>
  <r>
    <x v="12"/>
    <x v="60"/>
    <s v="EP10"/>
    <x v="4"/>
    <x v="0"/>
    <x v="3"/>
    <s v="AAD_NONE"/>
    <s v="PKTO010200"/>
    <s v="1"/>
    <s v="-"/>
    <n v="494901"/>
    <n v="524481"/>
    <n v="524638"/>
    <n v="524638"/>
    <s v=""/>
    <x v="3"/>
  </r>
  <r>
    <x v="12"/>
    <x v="60"/>
    <s v="EP10"/>
    <x v="4"/>
    <x v="0"/>
    <x v="3"/>
    <s v="AAD_NONE"/>
    <s v="PKTO010300"/>
    <s v="1"/>
    <s v="-"/>
    <n v="350572"/>
    <n v="363780"/>
    <n v="364086"/>
    <n v="364086"/>
    <s v=""/>
    <x v="3"/>
  </r>
  <r>
    <x v="12"/>
    <x v="60"/>
    <s v="EP10"/>
    <x v="4"/>
    <x v="0"/>
    <x v="3"/>
    <s v="AAD_NONE"/>
    <s v="PKTO010400"/>
    <s v="1"/>
    <s v="-"/>
    <n v="513282"/>
    <n v="516133"/>
    <n v="516204"/>
    <n v="516204"/>
    <s v=""/>
    <x v="3"/>
  </r>
  <r>
    <x v="12"/>
    <x v="60"/>
    <s v="EP10"/>
    <x v="4"/>
    <x v="0"/>
    <x v="3"/>
    <s v="AAD_NONE"/>
    <s v="PKTO010500"/>
    <s v="1"/>
    <s v="-"/>
    <n v="19776"/>
    <n v="20524"/>
    <n v="20553"/>
    <n v="20553"/>
    <s v=""/>
    <x v="3"/>
  </r>
  <r>
    <x v="12"/>
    <x v="60"/>
    <s v="EP10"/>
    <x v="4"/>
    <x v="0"/>
    <x v="3"/>
    <s v="AAD_NONE"/>
    <s v="PKTO010600"/>
    <s v="1"/>
    <s v="-"/>
    <n v="37907"/>
    <n v="38419"/>
    <n v="38441"/>
    <n v="38441"/>
    <s v=""/>
    <x v="3"/>
  </r>
  <r>
    <x v="12"/>
    <x v="60"/>
    <s v="EP10"/>
    <x v="4"/>
    <x v="0"/>
    <x v="3"/>
    <s v="AAD_NONE"/>
    <s v="PKBM010100"/>
    <s v="1"/>
    <s v="-"/>
    <n v="164452"/>
    <n v="174825"/>
    <n v="175008"/>
    <n v="175008"/>
    <s v=""/>
    <x v="3"/>
  </r>
  <r>
    <x v="12"/>
    <x v="60"/>
    <s v="EP10"/>
    <x v="4"/>
    <x v="0"/>
    <x v="3"/>
    <s v="AAD_NONE"/>
    <s v="PKBM010200"/>
    <s v="1"/>
    <s v="-"/>
    <n v="8300"/>
    <n v="8812"/>
    <n v="8831"/>
    <n v="8831"/>
    <s v=""/>
    <x v="3"/>
  </r>
  <r>
    <x v="12"/>
    <x v="60"/>
    <s v="EP10"/>
    <x v="4"/>
    <x v="0"/>
    <x v="3"/>
    <s v="AAD_NONE"/>
    <s v="PKBM010300"/>
    <s v="1"/>
    <s v="-"/>
    <n v="211308"/>
    <n v="225528"/>
    <n v="225743"/>
    <n v="225743"/>
    <s v=""/>
    <x v="3"/>
  </r>
  <r>
    <x v="12"/>
    <x v="60"/>
    <s v="EP10"/>
    <x v="4"/>
    <x v="0"/>
    <x v="3"/>
    <s v="AAD_NONE"/>
    <s v="PKBM010400"/>
    <s v="1"/>
    <s v="-"/>
    <n v="18415"/>
    <n v="19085"/>
    <n v="19110"/>
    <n v="19110"/>
    <s v=""/>
    <x v="3"/>
  </r>
  <r>
    <x v="12"/>
    <x v="60"/>
    <s v="EP10"/>
    <x v="4"/>
    <x v="0"/>
    <x v="3"/>
    <s v="AAD_NONE"/>
    <s v="PKBM010500"/>
    <s v="1"/>
    <s v="-"/>
    <n v="81216"/>
    <n v="85439"/>
    <n v="85599"/>
    <n v="85599"/>
    <s v=""/>
    <x v="3"/>
  </r>
  <r>
    <x v="12"/>
    <x v="60"/>
    <s v="EP10"/>
    <x v="4"/>
    <x v="0"/>
    <x v="3"/>
    <s v="AAD_NONE"/>
    <s v="PKBM010600"/>
    <s v="1"/>
    <s v="-"/>
    <n v="18542"/>
    <n v="19034"/>
    <n v="19054"/>
    <n v="19054"/>
    <s v=""/>
    <x v="3"/>
  </r>
  <r>
    <x v="12"/>
    <x v="60"/>
    <s v="EP10"/>
    <x v="4"/>
    <x v="0"/>
    <x v="3"/>
    <s v="AAD_NONE"/>
    <s v="PKBM010700"/>
    <s v="1"/>
    <s v="-"/>
    <n v="200591"/>
    <n v="204671"/>
    <n v="204768"/>
    <n v="204768"/>
    <s v=""/>
    <x v="3"/>
  </r>
  <r>
    <x v="12"/>
    <x v="60"/>
    <s v="EP10"/>
    <x v="4"/>
    <x v="0"/>
    <x v="3"/>
    <s v="AAD_NONE"/>
    <s v="PKBM010800"/>
    <s v="1"/>
    <s v="-"/>
    <n v="67816"/>
    <n v="71527"/>
    <n v="71669"/>
    <n v="71669"/>
    <s v=""/>
    <x v="3"/>
  </r>
  <r>
    <x v="12"/>
    <x v="60"/>
    <s v="EP10"/>
    <x v="4"/>
    <x v="0"/>
    <x v="3"/>
    <s v="AAD_NONE"/>
    <s v="PKBM010900"/>
    <s v="1"/>
    <s v="-"/>
    <n v="40309"/>
    <n v="42790"/>
    <n v="42883"/>
    <n v="42883"/>
    <s v=""/>
    <x v="3"/>
  </r>
  <r>
    <x v="12"/>
    <x v="60"/>
    <s v="EP10"/>
    <x v="4"/>
    <x v="0"/>
    <x v="3"/>
    <s v="AAD_NONE"/>
    <s v="PKBM011000"/>
    <s v="1"/>
    <s v="-"/>
    <n v="33924"/>
    <n v="36011"/>
    <n v="36090"/>
    <n v="36090"/>
    <s v=""/>
    <x v="3"/>
  </r>
  <r>
    <x v="12"/>
    <x v="60"/>
    <s v="EP10"/>
    <x v="4"/>
    <x v="0"/>
    <x v="3"/>
    <s v="AAD_NONE"/>
    <s v="PKBM011100"/>
    <s v="1"/>
    <s v="-"/>
    <n v="101256"/>
    <n v="81929"/>
    <n v="82086"/>
    <n v="82086"/>
    <s v=""/>
    <x v="3"/>
  </r>
  <r>
    <x v="12"/>
    <x v="60"/>
    <s v="EP10"/>
    <x v="4"/>
    <x v="0"/>
    <x v="3"/>
    <s v="AAD_NONE"/>
    <s v="ELYT010100"/>
    <s v="1"/>
    <s v="-"/>
    <n v="86831"/>
    <n v="92186"/>
    <n v="92388"/>
    <n v="92388"/>
    <s v=""/>
    <x v="3"/>
  </r>
  <r>
    <x v="12"/>
    <x v="60"/>
    <s v="EP10"/>
    <x v="4"/>
    <x v="0"/>
    <x v="3"/>
    <s v="AAD_NONE"/>
    <s v="ELRA010100"/>
    <s v="1"/>
    <s v="-"/>
    <n v="217888"/>
    <n v="230891"/>
    <n v="231361"/>
    <n v="231361"/>
    <s v=""/>
    <x v="3"/>
  </r>
  <r>
    <x v="12"/>
    <x v="60"/>
    <s v="EP10"/>
    <x v="4"/>
    <x v="0"/>
    <x v="3"/>
    <s v="AAD_NONE"/>
    <s v="ELRA010200"/>
    <s v="1"/>
    <s v="-"/>
    <n v="207964"/>
    <n v="218272"/>
    <n v="218660"/>
    <n v="218659"/>
    <s v=""/>
    <x v="3"/>
  </r>
  <r>
    <x v="12"/>
    <x v="60"/>
    <s v="EP10"/>
    <x v="4"/>
    <x v="0"/>
    <x v="3"/>
    <s v="AAD_NONE"/>
    <s v="ELMR010100"/>
    <s v="1"/>
    <s v="-"/>
    <n v="1495018"/>
    <n v="1509963"/>
    <n v="1510525"/>
    <n v="1510524"/>
    <s v=""/>
    <x v="3"/>
  </r>
  <r>
    <x v="12"/>
    <x v="60"/>
    <s v="EP10"/>
    <x v="4"/>
    <x v="0"/>
    <x v="3"/>
    <s v="AAD_NONE"/>
    <s v="ELMR010200"/>
    <s v="1"/>
    <s v="-"/>
    <n v="118542"/>
    <n v="125957"/>
    <n v="126160"/>
    <n v="126160"/>
    <s v=""/>
    <x v="3"/>
  </r>
  <r>
    <x v="12"/>
    <x v="60"/>
    <s v="EP10"/>
    <x v="4"/>
    <x v="0"/>
    <x v="3"/>
    <s v="AAD_NONE"/>
    <s v="ELMR010400"/>
    <s v="1"/>
    <s v="-"/>
    <n v="53747"/>
    <n v="55288"/>
    <n v="55315"/>
    <n v="55315"/>
    <s v=""/>
    <x v="3"/>
  </r>
  <r>
    <x v="12"/>
    <x v="60"/>
    <s v="EP10"/>
    <x v="4"/>
    <x v="0"/>
    <x v="13"/>
    <s v="AAD_NONE"/>
    <s v="PKTO010100"/>
    <s v="1"/>
    <s v="-"/>
    <n v="574"/>
    <n v="574"/>
    <n v="574"/>
    <n v="574"/>
    <s v=""/>
    <x v="13"/>
  </r>
  <r>
    <x v="12"/>
    <x v="60"/>
    <s v="EP10"/>
    <x v="4"/>
    <x v="0"/>
    <x v="13"/>
    <s v="AAD_NONE"/>
    <s v="PKTO010200"/>
    <s v="1"/>
    <s v="-"/>
    <n v="4289"/>
    <n v="4289"/>
    <n v="4289"/>
    <n v="4289"/>
    <s v=""/>
    <x v="13"/>
  </r>
  <r>
    <x v="12"/>
    <x v="60"/>
    <s v="EP10"/>
    <x v="4"/>
    <x v="0"/>
    <x v="13"/>
    <s v="AAD_NONE"/>
    <s v="PKTO010300"/>
    <s v="1"/>
    <s v="-"/>
    <n v="2259"/>
    <n v="2259"/>
    <n v="2259"/>
    <n v="2259"/>
    <s v=""/>
    <x v="13"/>
  </r>
  <r>
    <x v="12"/>
    <x v="60"/>
    <s v="EP10"/>
    <x v="4"/>
    <x v="0"/>
    <x v="13"/>
    <s v="AAD_NONE"/>
    <s v="PKTO010400"/>
    <s v="1"/>
    <s v="-"/>
    <n v="542"/>
    <n v="542"/>
    <n v="542"/>
    <n v="542"/>
    <s v=""/>
    <x v="13"/>
  </r>
  <r>
    <x v="12"/>
    <x v="60"/>
    <s v="EP10"/>
    <x v="4"/>
    <x v="0"/>
    <x v="13"/>
    <s v="AAD_NONE"/>
    <s v="PKTO010500"/>
    <s v="1"/>
    <s v="-"/>
    <n v="219"/>
    <n v="219"/>
    <n v="219"/>
    <n v="219"/>
    <s v=""/>
    <x v="13"/>
  </r>
  <r>
    <x v="12"/>
    <x v="60"/>
    <s v="EP10"/>
    <x v="4"/>
    <x v="0"/>
    <x v="13"/>
    <s v="AAD_NONE"/>
    <s v="PKTO010600"/>
    <s v="1"/>
    <s v="-"/>
    <n v="150"/>
    <n v="150"/>
    <n v="150"/>
    <n v="150"/>
    <s v=""/>
    <x v="13"/>
  </r>
  <r>
    <x v="12"/>
    <x v="60"/>
    <s v="EP10"/>
    <x v="4"/>
    <x v="0"/>
    <x v="13"/>
    <s v="AAD_NONE"/>
    <s v="PKBM010100"/>
    <s v="1"/>
    <s v="-"/>
    <n v="4228"/>
    <n v="4228"/>
    <n v="4228"/>
    <n v="4228"/>
    <s v=""/>
    <x v="13"/>
  </r>
  <r>
    <x v="12"/>
    <x v="60"/>
    <s v="EP10"/>
    <x v="4"/>
    <x v="0"/>
    <x v="13"/>
    <s v="AAD_NONE"/>
    <s v="PKBM010200"/>
    <s v="1"/>
    <s v="-"/>
    <n v="150"/>
    <n v="150"/>
    <n v="150"/>
    <n v="150"/>
    <s v=""/>
    <x v="13"/>
  </r>
  <r>
    <x v="12"/>
    <x v="60"/>
    <s v="EP10"/>
    <x v="4"/>
    <x v="0"/>
    <x v="13"/>
    <s v="AAD_NONE"/>
    <s v="PKBM010300"/>
    <s v="1"/>
    <s v="-"/>
    <n v="1676"/>
    <n v="1676"/>
    <n v="1676"/>
    <n v="1676"/>
    <s v=""/>
    <x v="13"/>
  </r>
  <r>
    <x v="12"/>
    <x v="60"/>
    <s v="EP10"/>
    <x v="4"/>
    <x v="0"/>
    <x v="13"/>
    <s v="AAD_NONE"/>
    <s v="PKBM010400"/>
    <s v="1"/>
    <s v="-"/>
    <n v="196"/>
    <n v="196"/>
    <n v="196"/>
    <n v="196"/>
    <s v=""/>
    <x v="13"/>
  </r>
  <r>
    <x v="12"/>
    <x v="60"/>
    <s v="EP10"/>
    <x v="4"/>
    <x v="0"/>
    <x v="13"/>
    <s v="AAD_NONE"/>
    <s v="PKBM010500"/>
    <s v="1"/>
    <s v="-"/>
    <n v="1238"/>
    <n v="1238"/>
    <n v="1238"/>
    <n v="1238"/>
    <s v=""/>
    <x v="13"/>
  </r>
  <r>
    <x v="12"/>
    <x v="60"/>
    <s v="EP10"/>
    <x v="4"/>
    <x v="0"/>
    <x v="13"/>
    <s v="AAD_NONE"/>
    <s v="PKBM010600"/>
    <s v="1"/>
    <s v="-"/>
    <n v="144"/>
    <n v="144"/>
    <n v="144"/>
    <n v="144"/>
    <s v=""/>
    <x v="13"/>
  </r>
  <r>
    <x v="12"/>
    <x v="60"/>
    <s v="EP10"/>
    <x v="4"/>
    <x v="0"/>
    <x v="13"/>
    <s v="AAD_NONE"/>
    <s v="PKBM010700"/>
    <s v="1"/>
    <s v="-"/>
    <n v="756"/>
    <n v="756"/>
    <n v="756"/>
    <n v="756"/>
    <s v=""/>
    <x v="13"/>
  </r>
  <r>
    <x v="12"/>
    <x v="60"/>
    <s v="EP10"/>
    <x v="4"/>
    <x v="0"/>
    <x v="13"/>
    <s v="AAD_NONE"/>
    <s v="PKBM010800"/>
    <s v="1"/>
    <s v="-"/>
    <n v="3888"/>
    <n v="3888"/>
    <n v="3888"/>
    <n v="3888"/>
    <s v=""/>
    <x v="13"/>
  </r>
  <r>
    <x v="12"/>
    <x v="60"/>
    <s v="EP10"/>
    <x v="4"/>
    <x v="0"/>
    <x v="13"/>
    <s v="AAD_NONE"/>
    <s v="PKBM010900"/>
    <s v="1"/>
    <s v="-"/>
    <n v="727"/>
    <n v="727"/>
    <n v="727"/>
    <n v="727"/>
    <s v=""/>
    <x v="13"/>
  </r>
  <r>
    <x v="12"/>
    <x v="60"/>
    <s v="EP10"/>
    <x v="4"/>
    <x v="0"/>
    <x v="13"/>
    <s v="AAD_NONE"/>
    <s v="PKBM011000"/>
    <s v="1"/>
    <s v="-"/>
    <n v="612"/>
    <n v="612"/>
    <n v="612"/>
    <n v="612"/>
    <s v=""/>
    <x v="13"/>
  </r>
  <r>
    <x v="12"/>
    <x v="60"/>
    <s v="EP10"/>
    <x v="4"/>
    <x v="0"/>
    <x v="13"/>
    <s v="AAD_NONE"/>
    <s v="PKBM011100"/>
    <s v="1"/>
    <s v="-"/>
    <n v="1223"/>
    <n v="1223"/>
    <n v="1223"/>
    <n v="1223"/>
    <s v=""/>
    <x v="13"/>
  </r>
  <r>
    <x v="12"/>
    <x v="60"/>
    <s v="EP10"/>
    <x v="4"/>
    <x v="0"/>
    <x v="13"/>
    <s v="AAD_NONE"/>
    <s v="ELYT010100"/>
    <s v="1"/>
    <s v="-"/>
    <n v="1569"/>
    <n v="1569"/>
    <n v="1569"/>
    <n v="1569"/>
    <s v=""/>
    <x v="13"/>
  </r>
  <r>
    <x v="12"/>
    <x v="60"/>
    <s v="EP10"/>
    <x v="4"/>
    <x v="0"/>
    <x v="13"/>
    <s v="AAD_NONE"/>
    <s v="ELRA010100"/>
    <s v="1"/>
    <s v="-"/>
    <n v="3664"/>
    <n v="3664"/>
    <n v="3664"/>
    <n v="3664"/>
    <s v=""/>
    <x v="13"/>
  </r>
  <r>
    <x v="12"/>
    <x v="60"/>
    <s v="EP10"/>
    <x v="4"/>
    <x v="0"/>
    <x v="13"/>
    <s v="AAD_NONE"/>
    <s v="ELRA010200"/>
    <s v="1"/>
    <s v="-"/>
    <n v="3021"/>
    <n v="3021"/>
    <n v="3021"/>
    <n v="3021"/>
    <s v=""/>
    <x v="13"/>
  </r>
  <r>
    <x v="12"/>
    <x v="60"/>
    <s v="EP10"/>
    <x v="4"/>
    <x v="0"/>
    <x v="13"/>
    <s v="AAD_NONE"/>
    <s v="ELMR010100"/>
    <s v="1"/>
    <s v="-"/>
    <n v="4380"/>
    <n v="4380"/>
    <n v="4380"/>
    <n v="4380"/>
    <s v=""/>
    <x v="13"/>
  </r>
  <r>
    <x v="12"/>
    <x v="60"/>
    <s v="EP10"/>
    <x v="4"/>
    <x v="0"/>
    <x v="13"/>
    <s v="AAD_NONE"/>
    <s v="ELMR010200"/>
    <s v="1"/>
    <s v="-"/>
    <n v="1587"/>
    <n v="1587"/>
    <n v="1587"/>
    <n v="1587"/>
    <s v=""/>
    <x v="13"/>
  </r>
  <r>
    <x v="12"/>
    <x v="60"/>
    <s v="EP10"/>
    <x v="4"/>
    <x v="0"/>
    <x v="13"/>
    <s v="AAD_NONE"/>
    <s v="ELMR010400"/>
    <s v="1"/>
    <s v="-"/>
    <n v="159"/>
    <n v="159"/>
    <n v="159"/>
    <n v="159"/>
    <s v=""/>
    <x v="13"/>
  </r>
  <r>
    <x v="12"/>
    <x v="60"/>
    <s v="EP10"/>
    <x v="4"/>
    <x v="4"/>
    <x v="3"/>
    <s v="AAD_NONE"/>
    <s v="PKTO010200"/>
    <s v="1"/>
    <s v="2P10-PF21-TA"/>
    <n v="11251"/>
    <n v="11251"/>
    <n v="11251"/>
    <n v="11251"/>
    <s v=""/>
    <x v="3"/>
  </r>
  <r>
    <x v="12"/>
    <x v="60"/>
    <s v="EP10"/>
    <x v="4"/>
    <x v="4"/>
    <x v="3"/>
    <s v="AAD_NONE"/>
    <s v="PKTO010400"/>
    <s v="1"/>
    <s v="2P10-PF21-TA"/>
    <n v="16877"/>
    <n v="16877"/>
    <n v="16877"/>
    <n v="16877"/>
    <s v=""/>
    <x v="3"/>
  </r>
  <r>
    <x v="12"/>
    <x v="60"/>
    <s v="EP10"/>
    <x v="4"/>
    <x v="4"/>
    <x v="3"/>
    <s v="AAD_NONE"/>
    <s v="PKTO010500"/>
    <s v="1"/>
    <s v="2P10-PF21-TA"/>
    <n v="5626"/>
    <n v="5626"/>
    <n v="5626"/>
    <n v="5626"/>
    <s v=""/>
    <x v="3"/>
  </r>
  <r>
    <x v="12"/>
    <x v="60"/>
    <s v="EP10"/>
    <x v="4"/>
    <x v="4"/>
    <x v="3"/>
    <s v="AAD_NONE"/>
    <s v="PKBM010100"/>
    <s v="1"/>
    <s v="2P10-PF21-TA"/>
    <n v="151890"/>
    <n v="151890"/>
    <n v="151890"/>
    <n v="151890"/>
    <s v=""/>
    <x v="3"/>
  </r>
  <r>
    <x v="12"/>
    <x v="60"/>
    <s v="EP10"/>
    <x v="4"/>
    <x v="4"/>
    <x v="3"/>
    <s v="AAD_NONE"/>
    <s v="PKBM010200"/>
    <s v="1"/>
    <s v="9P10-RR20-08221BIOME"/>
    <n v="6877"/>
    <n v="7187"/>
    <m/>
    <m/>
    <s v=""/>
    <x v="3"/>
  </r>
  <r>
    <x v="12"/>
    <x v="60"/>
    <s v="EP10"/>
    <x v="4"/>
    <x v="4"/>
    <x v="3"/>
    <s v="AAD_NONE"/>
    <s v="PKBM010300"/>
    <s v="1"/>
    <s v="2P10-PF21-TA"/>
    <n v="90009"/>
    <n v="90009"/>
    <n v="90009"/>
    <n v="90009"/>
    <s v=""/>
    <x v="3"/>
  </r>
  <r>
    <x v="12"/>
    <x v="60"/>
    <s v="EP10"/>
    <x v="4"/>
    <x v="4"/>
    <x v="3"/>
    <s v="AAD_NONE"/>
    <s v="PKBM010400"/>
    <s v="1"/>
    <s v="2P10-PF21-TA"/>
    <n v="28128"/>
    <n v="28128"/>
    <n v="28128"/>
    <n v="28128"/>
    <s v=""/>
    <x v="3"/>
  </r>
  <r>
    <x v="12"/>
    <x v="60"/>
    <s v="EP10"/>
    <x v="4"/>
    <x v="4"/>
    <x v="3"/>
    <s v="AAD_NONE"/>
    <s v="PKBM010500"/>
    <s v="1"/>
    <s v="2P10-PF21-TA"/>
    <n v="33753"/>
    <n v="33753"/>
    <n v="33753"/>
    <n v="33753"/>
    <s v=""/>
    <x v="3"/>
  </r>
  <r>
    <x v="12"/>
    <x v="60"/>
    <s v="EP10"/>
    <x v="4"/>
    <x v="4"/>
    <x v="3"/>
    <s v="AAD_NONE"/>
    <s v="PKBM010600"/>
    <s v="1"/>
    <s v="2P10-PF21-TA"/>
    <n v="28128"/>
    <n v="28128"/>
    <n v="28128"/>
    <n v="28128"/>
    <s v=""/>
    <x v="3"/>
  </r>
  <r>
    <x v="12"/>
    <x v="60"/>
    <s v="EP10"/>
    <x v="4"/>
    <x v="4"/>
    <x v="3"/>
    <s v="AAD_NONE"/>
    <s v="PKBM010700"/>
    <s v="1"/>
    <s v="2P10-PF21-TA"/>
    <n v="33753"/>
    <n v="33753"/>
    <n v="33753"/>
    <n v="33753"/>
    <s v=""/>
    <x v="3"/>
  </r>
  <r>
    <x v="12"/>
    <x v="60"/>
    <s v="EP10"/>
    <x v="4"/>
    <x v="4"/>
    <x v="3"/>
    <s v="AAD_NONE"/>
    <s v="PKBM010800"/>
    <s v="1"/>
    <s v="3P10-FF21-TA"/>
    <n v="122025"/>
    <n v="124815"/>
    <n v="124815"/>
    <n v="124815"/>
    <s v=""/>
    <x v="3"/>
  </r>
  <r>
    <x v="12"/>
    <x v="60"/>
    <s v="EP10"/>
    <x v="4"/>
    <x v="4"/>
    <x v="3"/>
    <s v="AAD_NONE"/>
    <s v="PKBM010900"/>
    <s v="1"/>
    <s v="3P10-FF21-TA"/>
    <n v="81350"/>
    <n v="83210"/>
    <n v="83210"/>
    <n v="83210"/>
    <s v=""/>
    <x v="3"/>
  </r>
  <r>
    <x v="12"/>
    <x v="60"/>
    <s v="EP10"/>
    <x v="4"/>
    <x v="4"/>
    <x v="3"/>
    <s v="AAD_NONE"/>
    <s v="PKBM011000"/>
    <s v="1"/>
    <s v="3P10-FF21-TA"/>
    <n v="67792"/>
    <n v="69342"/>
    <n v="69342"/>
    <n v="69342"/>
    <s v=""/>
    <x v="3"/>
  </r>
  <r>
    <x v="12"/>
    <x v="60"/>
    <s v="EP10"/>
    <x v="4"/>
    <x v="4"/>
    <x v="3"/>
    <s v="AAD_NONE"/>
    <s v="ELRA010100"/>
    <s v="1"/>
    <s v="2P10-PF21-TA"/>
    <n v="90009"/>
    <n v="90009"/>
    <n v="90009"/>
    <n v="90009"/>
    <s v=""/>
    <x v="3"/>
  </r>
  <r>
    <x v="12"/>
    <x v="60"/>
    <s v="EP10"/>
    <x v="4"/>
    <x v="4"/>
    <x v="3"/>
    <s v="AAD_NONE"/>
    <s v="ELRA010100"/>
    <s v="1"/>
    <s v="9P10-IR21-COOP4RURAL"/>
    <n v="32940"/>
    <n v="10714"/>
    <n v="1873"/>
    <m/>
    <s v=""/>
    <x v="3"/>
  </r>
  <r>
    <x v="12"/>
    <x v="60"/>
    <s v="EP10"/>
    <x v="4"/>
    <x v="4"/>
    <x v="3"/>
    <s v="AAD_NONE"/>
    <s v="ELRA010100"/>
    <s v="1"/>
    <s v="9P10-IR21-ORIGINN"/>
    <n v="22925"/>
    <n v="22925"/>
    <n v="22408"/>
    <m/>
    <s v=""/>
    <x v="3"/>
  </r>
  <r>
    <x v="12"/>
    <x v="60"/>
    <s v="EP10"/>
    <x v="4"/>
    <x v="4"/>
    <x v="3"/>
    <s v="AAD_NONE"/>
    <s v="ELRA010100"/>
    <s v="1"/>
    <s v="1P10-TA21-07121"/>
    <n v="83200"/>
    <n v="182200"/>
    <n v="86500"/>
    <n v="3000"/>
    <s v=""/>
    <x v="3"/>
  </r>
  <r>
    <x v="12"/>
    <x v="60"/>
    <s v="EP10"/>
    <x v="4"/>
    <x v="4"/>
    <x v="3"/>
    <s v="AAD_NONE"/>
    <s v="ELRA010200"/>
    <s v="1"/>
    <s v="1P10-RF21-05212TTASE"/>
    <n v="10984"/>
    <n v="10347"/>
    <m/>
    <m/>
    <s v=""/>
    <x v="3"/>
  </r>
  <r>
    <x v="12"/>
    <x v="60"/>
    <s v="EP10"/>
    <x v="4"/>
    <x v="4"/>
    <x v="3"/>
    <s v="AAD_NONE"/>
    <s v="ELMR010200"/>
    <s v="1"/>
    <s v="2P10-PF21-TA"/>
    <n v="56255"/>
    <n v="56255"/>
    <n v="56255"/>
    <n v="56255"/>
    <s v=""/>
    <x v="3"/>
  </r>
  <r>
    <x v="12"/>
    <x v="60"/>
    <s v="EP10"/>
    <x v="4"/>
    <x v="4"/>
    <x v="3"/>
    <s v="AAD_NONE"/>
    <s v="ELMR010400"/>
    <s v="1"/>
    <s v="2P10-PF21-TA"/>
    <n v="16877"/>
    <n v="16877"/>
    <n v="16877"/>
    <n v="16877"/>
    <s v=""/>
    <x v="3"/>
  </r>
  <r>
    <x v="12"/>
    <x v="60"/>
    <s v="EP10"/>
    <x v="4"/>
    <x v="7"/>
    <x v="69"/>
    <s v="AAD_NONE"/>
    <s v="PKBM010100"/>
    <s v="1"/>
    <s v="-"/>
    <n v="940000"/>
    <m/>
    <m/>
    <m/>
    <s v=""/>
    <x v="66"/>
  </r>
  <r>
    <x v="12"/>
    <x v="60"/>
    <s v="EP10"/>
    <x v="15"/>
    <x v="1"/>
    <x v="3"/>
    <s v="AAD_NONE"/>
    <s v="XX01000000"/>
    <s v="1"/>
    <s v="-"/>
    <n v="245000"/>
    <n v="245000"/>
    <n v="245000"/>
    <n v="245000"/>
    <s v=""/>
    <x v="3"/>
  </r>
  <r>
    <x v="12"/>
    <x v="60"/>
    <s v="EP10"/>
    <x v="16"/>
    <x v="0"/>
    <x v="3"/>
    <s v="AAD_NONE"/>
    <s v="PKTO010100"/>
    <s v="1"/>
    <s v="-"/>
    <n v="65980"/>
    <m/>
    <m/>
    <m/>
    <s v=""/>
    <x v="3"/>
  </r>
  <r>
    <x v="12"/>
    <x v="60"/>
    <s v="EP10"/>
    <x v="16"/>
    <x v="0"/>
    <x v="3"/>
    <s v="AAD_NONE"/>
    <s v="PKTO010200"/>
    <s v="1"/>
    <s v="-"/>
    <n v="973697"/>
    <n v="973697"/>
    <n v="973697"/>
    <n v="973697"/>
    <s v=""/>
    <x v="3"/>
  </r>
  <r>
    <x v="12"/>
    <x v="60"/>
    <s v="EP10"/>
    <x v="16"/>
    <x v="0"/>
    <x v="3"/>
    <s v="AAD_NONE"/>
    <s v="PKBM010300"/>
    <s v="1"/>
    <s v="-"/>
    <n v="37574"/>
    <n v="37574"/>
    <n v="37574"/>
    <n v="37574"/>
    <s v=""/>
    <x v="3"/>
  </r>
  <r>
    <x v="12"/>
    <x v="60"/>
    <s v="EP10"/>
    <x v="16"/>
    <x v="0"/>
    <x v="3"/>
    <s v="AAD_NONE"/>
    <s v="PKBM010600"/>
    <s v="1"/>
    <s v="-"/>
    <n v="162820"/>
    <n v="162820"/>
    <n v="162820"/>
    <n v="162820"/>
    <s v=""/>
    <x v="3"/>
  </r>
  <r>
    <x v="12"/>
    <x v="60"/>
    <s v="EP10"/>
    <x v="16"/>
    <x v="0"/>
    <x v="3"/>
    <s v="AAD_NONE"/>
    <s v="PKBM010700"/>
    <s v="1"/>
    <s v="-"/>
    <n v="54274"/>
    <n v="54274"/>
    <n v="54274"/>
    <n v="54274"/>
    <s v=""/>
    <x v="3"/>
  </r>
  <r>
    <x v="12"/>
    <x v="60"/>
    <s v="EP10"/>
    <x v="16"/>
    <x v="0"/>
    <x v="3"/>
    <s v="AAD_NONE"/>
    <s v="ELYT010100"/>
    <s v="1"/>
    <s v="-"/>
    <n v="120942413"/>
    <n v="129525035"/>
    <n v="129327335"/>
    <n v="129327335"/>
    <s v=""/>
    <x v="3"/>
  </r>
  <r>
    <x v="12"/>
    <x v="60"/>
    <s v="EP10"/>
    <x v="16"/>
    <x v="0"/>
    <x v="3"/>
    <s v="AAD_NONE"/>
    <s v="ELRA010100"/>
    <s v="1"/>
    <s v="-"/>
    <n v="8586006"/>
    <n v="8586006"/>
    <n v="8586006"/>
    <n v="8586006"/>
    <s v=""/>
    <x v="3"/>
  </r>
  <r>
    <x v="12"/>
    <x v="60"/>
    <s v="EP10"/>
    <x v="16"/>
    <x v="0"/>
    <x v="3"/>
    <s v="AAD_NONE"/>
    <s v="ELRA010200"/>
    <s v="1"/>
    <s v="-"/>
    <n v="367796"/>
    <n v="367796"/>
    <n v="367796"/>
    <n v="367796"/>
    <s v=""/>
    <x v="3"/>
  </r>
  <r>
    <x v="12"/>
    <x v="60"/>
    <s v="EP10"/>
    <x v="16"/>
    <x v="0"/>
    <x v="3"/>
    <s v="AAD_NONE"/>
    <s v="ELMR010100"/>
    <s v="1"/>
    <s v="-"/>
    <n v="57796"/>
    <n v="57796"/>
    <n v="57796"/>
    <n v="57796"/>
    <s v=""/>
    <x v="3"/>
  </r>
  <r>
    <x v="12"/>
    <x v="60"/>
    <s v="EP10"/>
    <x v="16"/>
    <x v="0"/>
    <x v="3"/>
    <s v="AAD_NONE"/>
    <s v="ELMR010400"/>
    <s v="1"/>
    <s v="-"/>
    <n v="21000"/>
    <n v="21000"/>
    <n v="21000"/>
    <n v="21000"/>
    <s v=""/>
    <x v="3"/>
  </r>
  <r>
    <x v="12"/>
    <x v="60"/>
    <s v="EP10"/>
    <x v="16"/>
    <x v="0"/>
    <x v="9"/>
    <s v="AAD_NONE"/>
    <s v="PKTO010100"/>
    <s v="1"/>
    <s v="-"/>
    <n v="18600"/>
    <n v="18600"/>
    <n v="18600"/>
    <n v="18465"/>
    <s v=""/>
    <x v="9"/>
  </r>
  <r>
    <x v="12"/>
    <x v="60"/>
    <s v="EP10"/>
    <x v="16"/>
    <x v="0"/>
    <x v="9"/>
    <s v="AAD_NONE"/>
    <s v="PKTO010200"/>
    <s v="1"/>
    <s v="-"/>
    <n v="35200"/>
    <n v="35200"/>
    <n v="35200"/>
    <n v="34660"/>
    <s v=""/>
    <x v="9"/>
  </r>
  <r>
    <x v="12"/>
    <x v="60"/>
    <s v="EP10"/>
    <x v="16"/>
    <x v="0"/>
    <x v="9"/>
    <s v="AAD_NONE"/>
    <s v="PKTO010300"/>
    <s v="1"/>
    <s v="-"/>
    <n v="34400"/>
    <n v="34400"/>
    <n v="34400"/>
    <n v="33860"/>
    <s v=""/>
    <x v="9"/>
  </r>
  <r>
    <x v="12"/>
    <x v="60"/>
    <s v="EP10"/>
    <x v="16"/>
    <x v="0"/>
    <x v="9"/>
    <s v="AAD_NONE"/>
    <s v="PKTO010400"/>
    <s v="1"/>
    <s v="-"/>
    <n v="4000"/>
    <n v="6700"/>
    <n v="4000"/>
    <n v="6700"/>
    <s v=""/>
    <x v="9"/>
  </r>
  <r>
    <x v="12"/>
    <x v="60"/>
    <s v="EP10"/>
    <x v="16"/>
    <x v="0"/>
    <x v="9"/>
    <s v="AAD_NONE"/>
    <s v="PKBM010100"/>
    <s v="1"/>
    <s v="-"/>
    <n v="8600"/>
    <n v="8600"/>
    <n v="8600"/>
    <n v="8465"/>
    <s v=""/>
    <x v="9"/>
  </r>
  <r>
    <x v="12"/>
    <x v="60"/>
    <s v="EP10"/>
    <x v="16"/>
    <x v="0"/>
    <x v="9"/>
    <s v="AAD_NONE"/>
    <s v="PKBM010300"/>
    <s v="1"/>
    <s v="-"/>
    <n v="9600"/>
    <n v="9600"/>
    <n v="9600"/>
    <n v="9465"/>
    <s v=""/>
    <x v="9"/>
  </r>
  <r>
    <x v="12"/>
    <x v="60"/>
    <s v="EP10"/>
    <x v="16"/>
    <x v="0"/>
    <x v="9"/>
    <s v="AAD_NONE"/>
    <s v="PKBM010500"/>
    <s v="1"/>
    <s v="-"/>
    <n v="8600"/>
    <n v="8600"/>
    <n v="8600"/>
    <n v="8465"/>
    <s v=""/>
    <x v="9"/>
  </r>
  <r>
    <x v="12"/>
    <x v="60"/>
    <s v="EP10"/>
    <x v="16"/>
    <x v="0"/>
    <x v="9"/>
    <s v="AAD_NONE"/>
    <s v="PKBM010800"/>
    <s v="1"/>
    <s v="-"/>
    <n v="17200"/>
    <n v="17200"/>
    <n v="17200"/>
    <n v="16930"/>
    <s v=""/>
    <x v="9"/>
  </r>
  <r>
    <x v="12"/>
    <x v="60"/>
    <s v="EP10"/>
    <x v="16"/>
    <x v="0"/>
    <x v="9"/>
    <s v="AAD_NONE"/>
    <s v="PKBM010900"/>
    <s v="1"/>
    <s v="-"/>
    <n v="54100"/>
    <n v="54100"/>
    <n v="54100"/>
    <n v="53830"/>
    <s v=""/>
    <x v="9"/>
  </r>
  <r>
    <x v="12"/>
    <x v="60"/>
    <s v="EP10"/>
    <x v="16"/>
    <x v="0"/>
    <x v="9"/>
    <s v="AAD_NONE"/>
    <s v="PKBM011000"/>
    <s v="1"/>
    <s v="-"/>
    <n v="17200"/>
    <n v="17200"/>
    <n v="17200"/>
    <n v="16930"/>
    <s v=""/>
    <x v="9"/>
  </r>
  <r>
    <x v="12"/>
    <x v="60"/>
    <s v="EP10"/>
    <x v="16"/>
    <x v="0"/>
    <x v="9"/>
    <s v="AAD_NONE"/>
    <s v="PKBM011100"/>
    <s v="1"/>
    <s v="-"/>
    <n v="35571"/>
    <n v="35571"/>
    <n v="35571"/>
    <n v="35571"/>
    <s v=""/>
    <x v="9"/>
  </r>
  <r>
    <x v="12"/>
    <x v="60"/>
    <s v="EP10"/>
    <x v="16"/>
    <x v="0"/>
    <x v="9"/>
    <s v="AAD_NONE"/>
    <s v="ELRA010100"/>
    <s v="1"/>
    <s v="-"/>
    <n v="111200"/>
    <n v="111200"/>
    <n v="111200"/>
    <n v="110930"/>
    <s v=""/>
    <x v="9"/>
  </r>
  <r>
    <x v="12"/>
    <x v="60"/>
    <s v="EP10"/>
    <x v="16"/>
    <x v="0"/>
    <x v="9"/>
    <s v="AAD_NONE"/>
    <s v="ELMR010100"/>
    <s v="1"/>
    <s v="-"/>
    <n v="10000"/>
    <n v="10000"/>
    <n v="10000"/>
    <n v="10000"/>
    <s v=""/>
    <x v="9"/>
  </r>
  <r>
    <x v="12"/>
    <x v="60"/>
    <s v="EP10"/>
    <x v="16"/>
    <x v="0"/>
    <x v="9"/>
    <s v="AAD_NONE"/>
    <s v="ELMR010200"/>
    <s v="1"/>
    <s v="-"/>
    <n v="8150"/>
    <n v="8150"/>
    <n v="8150"/>
    <n v="8150"/>
    <s v=""/>
    <x v="9"/>
  </r>
  <r>
    <x v="12"/>
    <x v="60"/>
    <s v="EP10"/>
    <x v="16"/>
    <x v="0"/>
    <x v="9"/>
    <s v="AAD_NONE"/>
    <s v="ELMR010300"/>
    <s v="1"/>
    <s v="-"/>
    <n v="4000"/>
    <n v="4000"/>
    <n v="4000"/>
    <n v="4000"/>
    <s v=""/>
    <x v="9"/>
  </r>
  <r>
    <x v="12"/>
    <x v="60"/>
    <s v="EP10"/>
    <x v="16"/>
    <x v="0"/>
    <x v="13"/>
    <s v="AAD_NONE"/>
    <s v="ELRA010100"/>
    <s v="1"/>
    <s v="-"/>
    <n v="881281"/>
    <n v="881281"/>
    <n v="881281"/>
    <n v="881281"/>
    <s v=""/>
    <x v="13"/>
  </r>
  <r>
    <x v="12"/>
    <x v="60"/>
    <s v="EP10"/>
    <x v="16"/>
    <x v="4"/>
    <x v="3"/>
    <s v="AAD_NONE"/>
    <s v="ELRA010100"/>
    <s v="1"/>
    <s v="9P10-MU21-BSR"/>
    <n v="6898"/>
    <n v="6898"/>
    <n v="6898"/>
    <n v="6898"/>
    <s v=""/>
    <x v="3"/>
  </r>
  <r>
    <x v="12"/>
    <x v="60"/>
    <s v="EP10"/>
    <x v="16"/>
    <x v="4"/>
    <x v="3"/>
    <s v="AAD_NONE"/>
    <s v="ELRA010100"/>
    <s v="1"/>
    <s v="9P10-ES21-ESPON"/>
    <n v="43072"/>
    <n v="43072"/>
    <n v="43072"/>
    <n v="43072"/>
    <s v=""/>
    <x v="3"/>
  </r>
  <r>
    <x v="12"/>
    <x v="60"/>
    <s v="EP10"/>
    <x v="16"/>
    <x v="4"/>
    <x v="3"/>
    <s v="AAD_NONE"/>
    <s v="ELRA010100"/>
    <s v="1"/>
    <s v="9P10-IA21-INTERACT"/>
    <n v="10970"/>
    <n v="8169"/>
    <n v="8170"/>
    <n v="8170"/>
    <s v=""/>
    <x v="3"/>
  </r>
  <r>
    <x v="12"/>
    <x v="60"/>
    <s v="EP10"/>
    <x v="16"/>
    <x v="4"/>
    <x v="3"/>
    <s v="AAD_NONE"/>
    <s v="ELRA010100"/>
    <s v="1"/>
    <s v="9P10-IR21-EUROPE"/>
    <n v="2980"/>
    <n v="2980"/>
    <n v="2980"/>
    <n v="2980"/>
    <s v=""/>
    <x v="3"/>
  </r>
  <r>
    <x v="12"/>
    <x v="60"/>
    <s v="EP10"/>
    <x v="16"/>
    <x v="4"/>
    <x v="3"/>
    <s v="AAD_NONE"/>
    <s v="ELRA010100"/>
    <s v="1"/>
    <s v="9P10-KL21-CB"/>
    <n v="48575"/>
    <n v="48575"/>
    <m/>
    <m/>
    <s v=""/>
    <x v="3"/>
  </r>
  <r>
    <x v="12"/>
    <x v="60"/>
    <s v="EP10"/>
    <x v="16"/>
    <x v="4"/>
    <x v="3"/>
    <s v="AAD_NONE"/>
    <s v="ELRA010100"/>
    <s v="1"/>
    <s v="9P10-UR21-URBACT"/>
    <n v="2498"/>
    <n v="2498"/>
    <n v="2501"/>
    <n v="2501"/>
    <s v=""/>
    <x v="3"/>
  </r>
  <r>
    <x v="12"/>
    <x v="60"/>
    <s v="EP10"/>
    <x v="16"/>
    <x v="5"/>
    <x v="3"/>
    <s v="AAD_NONE"/>
    <s v="PKBM010200"/>
    <s v="1"/>
    <s v="S9PRR-PR20-2221"/>
    <n v="6409067"/>
    <n v="10000000"/>
    <m/>
    <m/>
    <s v=""/>
    <x v="3"/>
  </r>
  <r>
    <x v="12"/>
    <x v="60"/>
    <s v="EP10"/>
    <x v="16"/>
    <x v="5"/>
    <x v="3"/>
    <s v="AAD_NONE"/>
    <s v="ELRA010100"/>
    <s v="1"/>
    <s v="S9PLV-RT21-LATIPR21"/>
    <n v="9000000"/>
    <n v="4000000"/>
    <n v="4000000"/>
    <n v="4000000"/>
    <s v=""/>
    <x v="3"/>
  </r>
  <r>
    <x v="12"/>
    <x v="60"/>
    <s v="EP10"/>
    <x v="16"/>
    <x v="5"/>
    <x v="3"/>
    <s v="AAD_NONE"/>
    <s v="ELRA010100"/>
    <s v="1"/>
    <s v="S9PRR-RT20-08121"/>
    <n v="1470000"/>
    <n v="360000"/>
    <m/>
    <m/>
    <s v=""/>
    <x v="3"/>
  </r>
  <r>
    <x v="12"/>
    <x v="60"/>
    <s v="EP10"/>
    <x v="16"/>
    <x v="5"/>
    <x v="3"/>
    <s v="AAD_NONE"/>
    <s v="ELRA010100"/>
    <s v="1"/>
    <s v="S1PRF-RT21-01352"/>
    <n v="900000"/>
    <n v="900000"/>
    <n v="900000"/>
    <n v="900000"/>
    <s v=""/>
    <x v="3"/>
  </r>
  <r>
    <x v="12"/>
    <x v="60"/>
    <s v="EP10"/>
    <x v="16"/>
    <x v="5"/>
    <x v="3"/>
    <s v="AAD_NONE"/>
    <s v="ELRA010100"/>
    <s v="1"/>
    <s v="S1PRF-RT21-01412"/>
    <n v="515000"/>
    <n v="515000"/>
    <n v="515000"/>
    <n v="515000"/>
    <s v=""/>
    <x v="3"/>
  </r>
  <r>
    <x v="12"/>
    <x v="60"/>
    <s v="EP10"/>
    <x v="16"/>
    <x v="5"/>
    <x v="3"/>
    <s v="AAD_NONE"/>
    <s v="ELRA010100"/>
    <s v="1"/>
    <s v="S1PJT-RT21-61111"/>
    <n v="6960000"/>
    <n v="6960000"/>
    <n v="1570000"/>
    <n v="670000"/>
    <s v=""/>
    <x v="3"/>
  </r>
  <r>
    <x v="12"/>
    <x v="60"/>
    <s v="EP10"/>
    <x v="16"/>
    <x v="7"/>
    <x v="69"/>
    <s v="AAD_NONE"/>
    <s v="ELYT010100"/>
    <s v="1"/>
    <s v="-"/>
    <n v="2500000"/>
    <n v="5000000"/>
    <n v="5750000"/>
    <m/>
    <s v=""/>
    <x v="66"/>
  </r>
  <r>
    <x v="12"/>
    <x v="60"/>
    <s v="EP10"/>
    <x v="16"/>
    <x v="7"/>
    <x v="69"/>
    <s v="AAD_NONE"/>
    <s v="ELRA010100"/>
    <s v="1"/>
    <s v="-"/>
    <n v="2500000"/>
    <n v="4000000"/>
    <n v="5200000"/>
    <m/>
    <s v=""/>
    <x v="66"/>
  </r>
  <r>
    <x v="12"/>
    <x v="60"/>
    <s v="EP10"/>
    <x v="16"/>
    <x v="7"/>
    <x v="69"/>
    <s v="AAD_NONE"/>
    <s v="ELRA010200"/>
    <s v="1"/>
    <s v="-"/>
    <n v="480000"/>
    <n v="5280000"/>
    <n v="10800000"/>
    <n v="23040000"/>
    <s v=""/>
    <x v="66"/>
  </r>
  <r>
    <x v="12"/>
    <x v="60"/>
    <s v="EP10"/>
    <x v="16"/>
    <x v="6"/>
    <x v="3"/>
    <s v="AAD_NONE"/>
    <s v="ELRA010100"/>
    <s v="1"/>
    <s v="S1PRF-RT21-01352"/>
    <n v="385714"/>
    <n v="385714"/>
    <n v="385714"/>
    <n v="385714"/>
    <s v=""/>
    <x v="3"/>
  </r>
  <r>
    <x v="12"/>
    <x v="60"/>
    <s v="EP10"/>
    <x v="16"/>
    <x v="6"/>
    <x v="3"/>
    <s v="AAD_NONE"/>
    <s v="ELRA010100"/>
    <s v="1"/>
    <s v="S1PRF-RT21-01412"/>
    <n v="220214"/>
    <n v="220214"/>
    <n v="220214"/>
    <n v="220214"/>
    <s v=""/>
    <x v="3"/>
  </r>
  <r>
    <x v="12"/>
    <x v="60"/>
    <s v="EP10"/>
    <x v="5"/>
    <x v="2"/>
    <x v="3"/>
    <s v="AAD_NONE"/>
    <s v="PKTO010100"/>
    <s v="1"/>
    <s v="-"/>
    <n v="44532"/>
    <n v="44532"/>
    <n v="44534"/>
    <n v="44534"/>
    <s v=""/>
    <x v="3"/>
  </r>
  <r>
    <x v="12"/>
    <x v="60"/>
    <s v="EP10"/>
    <x v="5"/>
    <x v="2"/>
    <x v="3"/>
    <s v="AAD_NONE"/>
    <s v="PKTO010200"/>
    <s v="1"/>
    <s v="-"/>
    <n v="357475"/>
    <n v="357475"/>
    <n v="357456"/>
    <n v="357456"/>
    <s v=""/>
    <x v="3"/>
  </r>
  <r>
    <x v="12"/>
    <x v="60"/>
    <s v="EP10"/>
    <x v="5"/>
    <x v="2"/>
    <x v="3"/>
    <s v="AAD_NONE"/>
    <s v="PKTO010300"/>
    <s v="1"/>
    <s v="-"/>
    <n v="159180"/>
    <n v="159180"/>
    <n v="159189"/>
    <n v="159189"/>
    <s v=""/>
    <x v="3"/>
  </r>
  <r>
    <x v="12"/>
    <x v="60"/>
    <s v="EP10"/>
    <x v="5"/>
    <x v="2"/>
    <x v="3"/>
    <s v="AAD_NONE"/>
    <s v="PKTO010400"/>
    <s v="1"/>
    <s v="-"/>
    <n v="101724"/>
    <n v="101724"/>
    <n v="101725"/>
    <n v="101725"/>
    <s v=""/>
    <x v="3"/>
  </r>
  <r>
    <x v="12"/>
    <x v="60"/>
    <s v="EP10"/>
    <x v="5"/>
    <x v="2"/>
    <x v="3"/>
    <s v="AAD_NONE"/>
    <s v="PKTO010500"/>
    <s v="1"/>
    <s v="-"/>
    <n v="2253"/>
    <n v="2253"/>
    <n v="2253"/>
    <n v="2253"/>
    <s v=""/>
    <x v="3"/>
  </r>
  <r>
    <x v="12"/>
    <x v="60"/>
    <s v="EP10"/>
    <x v="5"/>
    <x v="2"/>
    <x v="3"/>
    <s v="AAD_NONE"/>
    <s v="PKTO010600"/>
    <s v="1"/>
    <s v="-"/>
    <n v="20573"/>
    <n v="20573"/>
    <n v="20574"/>
    <n v="20574"/>
    <s v=""/>
    <x v="3"/>
  </r>
  <r>
    <x v="12"/>
    <x v="60"/>
    <s v="EP10"/>
    <x v="5"/>
    <x v="2"/>
    <x v="3"/>
    <s v="AAD_NONE"/>
    <s v="PKBM010100"/>
    <s v="1"/>
    <s v="-"/>
    <n v="45769"/>
    <n v="45769"/>
    <n v="45769"/>
    <n v="45769"/>
    <s v=""/>
    <x v="3"/>
  </r>
  <r>
    <x v="12"/>
    <x v="60"/>
    <s v="EP10"/>
    <x v="5"/>
    <x v="2"/>
    <x v="3"/>
    <s v="AAD_NONE"/>
    <s v="PKBM010200"/>
    <s v="1"/>
    <s v="-"/>
    <n v="963"/>
    <n v="963"/>
    <n v="963"/>
    <n v="963"/>
    <s v=""/>
    <x v="3"/>
  </r>
  <r>
    <x v="12"/>
    <x v="60"/>
    <s v="EP10"/>
    <x v="5"/>
    <x v="2"/>
    <x v="3"/>
    <s v="AAD_NONE"/>
    <s v="PKBM010300"/>
    <s v="1"/>
    <s v="-"/>
    <n v="11075"/>
    <n v="11075"/>
    <n v="11075"/>
    <n v="11075"/>
    <s v=""/>
    <x v="3"/>
  </r>
  <r>
    <x v="12"/>
    <x v="60"/>
    <s v="EP10"/>
    <x v="5"/>
    <x v="2"/>
    <x v="3"/>
    <s v="AAD_NONE"/>
    <s v="PKBM010400"/>
    <s v="1"/>
    <s v="-"/>
    <n v="1260"/>
    <n v="1260"/>
    <n v="1260"/>
    <n v="1260"/>
    <s v=""/>
    <x v="3"/>
  </r>
  <r>
    <x v="12"/>
    <x v="60"/>
    <s v="EP10"/>
    <x v="5"/>
    <x v="2"/>
    <x v="3"/>
    <s v="AAD_NONE"/>
    <s v="PKBM010500"/>
    <s v="1"/>
    <s v="-"/>
    <n v="15765"/>
    <n v="15765"/>
    <n v="15765"/>
    <n v="15765"/>
    <s v=""/>
    <x v="3"/>
  </r>
  <r>
    <x v="12"/>
    <x v="60"/>
    <s v="EP10"/>
    <x v="5"/>
    <x v="2"/>
    <x v="3"/>
    <s v="AAD_NONE"/>
    <s v="PKBM010600"/>
    <s v="1"/>
    <s v="-"/>
    <n v="11917"/>
    <n v="11917"/>
    <n v="11918"/>
    <n v="11918"/>
    <s v=""/>
    <x v="3"/>
  </r>
  <r>
    <x v="12"/>
    <x v="60"/>
    <s v="EP10"/>
    <x v="5"/>
    <x v="2"/>
    <x v="3"/>
    <s v="AAD_NONE"/>
    <s v="PKBM010700"/>
    <s v="1"/>
    <s v="-"/>
    <n v="5126"/>
    <n v="5126"/>
    <n v="5127"/>
    <n v="5127"/>
    <s v=""/>
    <x v="3"/>
  </r>
  <r>
    <x v="12"/>
    <x v="60"/>
    <s v="EP10"/>
    <x v="5"/>
    <x v="2"/>
    <x v="3"/>
    <s v="AAD_NONE"/>
    <s v="PKBM010800"/>
    <s v="1"/>
    <s v="-"/>
    <n v="357232"/>
    <n v="357232"/>
    <n v="357233"/>
    <n v="357233"/>
    <s v=""/>
    <x v="3"/>
  </r>
  <r>
    <x v="12"/>
    <x v="60"/>
    <s v="EP10"/>
    <x v="5"/>
    <x v="2"/>
    <x v="3"/>
    <s v="AAD_NONE"/>
    <s v="PKBM010900"/>
    <s v="1"/>
    <s v="-"/>
    <n v="4669"/>
    <n v="4669"/>
    <n v="4669"/>
    <n v="4669"/>
    <s v=""/>
    <x v="3"/>
  </r>
  <r>
    <x v="12"/>
    <x v="60"/>
    <s v="EP10"/>
    <x v="5"/>
    <x v="2"/>
    <x v="3"/>
    <s v="AAD_NONE"/>
    <s v="PKBM011000"/>
    <s v="1"/>
    <s v="-"/>
    <n v="3928"/>
    <n v="3928"/>
    <n v="3928"/>
    <n v="3928"/>
    <s v=""/>
    <x v="3"/>
  </r>
  <r>
    <x v="12"/>
    <x v="60"/>
    <s v="EP10"/>
    <x v="5"/>
    <x v="2"/>
    <x v="3"/>
    <s v="AAD_NONE"/>
    <s v="PKBM011100"/>
    <s v="1"/>
    <s v="-"/>
    <n v="7856"/>
    <n v="7856"/>
    <n v="7856"/>
    <n v="7856"/>
    <s v=""/>
    <x v="3"/>
  </r>
  <r>
    <x v="12"/>
    <x v="60"/>
    <s v="EP10"/>
    <x v="5"/>
    <x v="2"/>
    <x v="3"/>
    <s v="AAD_NONE"/>
    <s v="ELYT010100"/>
    <s v="1"/>
    <s v="-"/>
    <n v="10080"/>
    <n v="10080"/>
    <n v="10080"/>
    <n v="10080"/>
    <s v=""/>
    <x v="3"/>
  </r>
  <r>
    <x v="12"/>
    <x v="60"/>
    <s v="EP10"/>
    <x v="5"/>
    <x v="2"/>
    <x v="3"/>
    <s v="AAD_NONE"/>
    <s v="ELRA010100"/>
    <s v="1"/>
    <s v="-"/>
    <n v="23603"/>
    <n v="23603"/>
    <n v="23603"/>
    <n v="23603"/>
    <s v=""/>
    <x v="3"/>
  </r>
  <r>
    <x v="12"/>
    <x v="60"/>
    <s v="EP10"/>
    <x v="5"/>
    <x v="2"/>
    <x v="3"/>
    <s v="AAD_NONE"/>
    <s v="ELRA010200"/>
    <s v="1"/>
    <s v="-"/>
    <n v="19399"/>
    <n v="19399"/>
    <n v="19399"/>
    <n v="19399"/>
    <s v=""/>
    <x v="3"/>
  </r>
  <r>
    <x v="12"/>
    <x v="60"/>
    <s v="EP10"/>
    <x v="5"/>
    <x v="2"/>
    <x v="3"/>
    <s v="AAD_NONE"/>
    <s v="ELMR010100"/>
    <s v="1"/>
    <s v="-"/>
    <n v="28126"/>
    <n v="28126"/>
    <n v="28126"/>
    <n v="28126"/>
    <s v=""/>
    <x v="3"/>
  </r>
  <r>
    <x v="12"/>
    <x v="60"/>
    <s v="EP10"/>
    <x v="5"/>
    <x v="2"/>
    <x v="3"/>
    <s v="AAD_NONE"/>
    <s v="ELMR010200"/>
    <s v="1"/>
    <s v="-"/>
    <n v="10191"/>
    <n v="10191"/>
    <n v="10191"/>
    <n v="10191"/>
    <s v=""/>
    <x v="3"/>
  </r>
  <r>
    <x v="12"/>
    <x v="60"/>
    <s v="EP10"/>
    <x v="5"/>
    <x v="2"/>
    <x v="3"/>
    <s v="AAD_NONE"/>
    <s v="ELMR010400"/>
    <s v="1"/>
    <s v="-"/>
    <n v="63081"/>
    <n v="63081"/>
    <n v="63085"/>
    <n v="63085"/>
    <s v=""/>
    <x v="3"/>
  </r>
  <r>
    <x v="12"/>
    <x v="60"/>
    <s v="EP10"/>
    <x v="10"/>
    <x v="4"/>
    <x v="3"/>
    <s v="AAD_NONE"/>
    <s v="XX01000000"/>
    <s v="1"/>
    <s v="3P10-FF21-TA"/>
    <n v="563394"/>
    <n v="590519"/>
    <n v="590519"/>
    <n v="590519"/>
    <s v=""/>
    <x v="3"/>
  </r>
  <r>
    <x v="12"/>
    <x v="60"/>
    <s v="EP10"/>
    <x v="10"/>
    <x v="4"/>
    <x v="3"/>
    <s v="AAD_NONE"/>
    <s v="XX01000000"/>
    <s v="1"/>
    <s v="2P10-PF21-TA"/>
    <n v="1467701"/>
    <n v="1561245"/>
    <n v="1561245"/>
    <n v="1561245"/>
    <s v=""/>
    <x v="3"/>
  </r>
  <r>
    <x v="12"/>
    <x v="60"/>
    <s v="EP10"/>
    <x v="10"/>
    <x v="4"/>
    <x v="3"/>
    <s v="AAD_NONE"/>
    <s v="XX01000000"/>
    <s v="1"/>
    <s v="9P10-IR21-COOP4RURAL"/>
    <n v="56940"/>
    <n v="34714"/>
    <n v="5873"/>
    <m/>
    <s v=""/>
    <x v="3"/>
  </r>
  <r>
    <x v="12"/>
    <x v="60"/>
    <s v="EP10"/>
    <x v="10"/>
    <x v="4"/>
    <x v="3"/>
    <s v="AAD_NONE"/>
    <s v="XX01000000"/>
    <s v="1"/>
    <s v="9P10-IR21-ORIGINN"/>
    <n v="48925"/>
    <n v="48925"/>
    <n v="27241"/>
    <m/>
    <s v=""/>
    <x v="3"/>
  </r>
  <r>
    <x v="12"/>
    <x v="60"/>
    <s v="EP10"/>
    <x v="10"/>
    <x v="4"/>
    <x v="3"/>
    <s v="AAD_NONE"/>
    <s v="XX01000000"/>
    <s v="1"/>
    <s v="9P10-RR20-08221BIOME"/>
    <n v="55937"/>
    <n v="58069"/>
    <m/>
    <m/>
    <s v=""/>
    <x v="3"/>
  </r>
  <r>
    <x v="12"/>
    <x v="60"/>
    <s v="EP10"/>
    <x v="10"/>
    <x v="4"/>
    <x v="3"/>
    <s v="AAD_NONE"/>
    <s v="XX01000000"/>
    <s v="1"/>
    <s v="1P10-TA21-07121"/>
    <n v="282227"/>
    <n v="303306"/>
    <n v="241913"/>
    <n v="189075"/>
    <s v=""/>
    <x v="3"/>
  </r>
  <r>
    <x v="12"/>
    <x v="60"/>
    <s v="EP10"/>
    <x v="10"/>
    <x v="4"/>
    <x v="3"/>
    <s v="AAD_NONE"/>
    <s v="XX01000000"/>
    <s v="1"/>
    <s v="1P10-RF21-05212TTASE"/>
    <n v="81869"/>
    <n v="62057"/>
    <m/>
    <m/>
    <s v=""/>
    <x v="3"/>
  </r>
  <r>
    <x v="12"/>
    <x v="60"/>
    <s v="EP10"/>
    <x v="10"/>
    <x v="5"/>
    <x v="3"/>
    <s v="AAD_NONE"/>
    <s v="XX01000000"/>
    <s v="1"/>
    <s v="S9PLV-RT21-LATIPR21"/>
    <n v="9000000"/>
    <n v="4000000"/>
    <n v="4000000"/>
    <n v="4000000"/>
    <s v=""/>
    <x v="3"/>
  </r>
  <r>
    <x v="12"/>
    <x v="60"/>
    <s v="EP10"/>
    <x v="10"/>
    <x v="5"/>
    <x v="3"/>
    <s v="AAD_NONE"/>
    <s v="XX01000000"/>
    <s v="1"/>
    <s v="S9PRR-PR20-2221"/>
    <n v="6409067"/>
    <n v="10000000"/>
    <m/>
    <m/>
    <s v=""/>
    <x v="3"/>
  </r>
  <r>
    <x v="12"/>
    <x v="60"/>
    <s v="EP10"/>
    <x v="10"/>
    <x v="5"/>
    <x v="3"/>
    <s v="AAD_NONE"/>
    <s v="XX01000000"/>
    <s v="1"/>
    <s v="S9PRR-RT20-05151"/>
    <n v="500000"/>
    <m/>
    <m/>
    <m/>
    <s v=""/>
    <x v="3"/>
  </r>
  <r>
    <x v="12"/>
    <x v="60"/>
    <s v="EP10"/>
    <x v="10"/>
    <x v="5"/>
    <x v="3"/>
    <s v="AAD_NONE"/>
    <s v="XX01000000"/>
    <s v="1"/>
    <s v="S9PRR-RT20-08121"/>
    <n v="1470000"/>
    <n v="360000"/>
    <m/>
    <m/>
    <s v=""/>
    <x v="3"/>
  </r>
  <r>
    <x v="12"/>
    <x v="60"/>
    <s v="EP10"/>
    <x v="10"/>
    <x v="5"/>
    <x v="3"/>
    <s v="AAD_NONE"/>
    <s v="XX01000000"/>
    <s v="1"/>
    <s v="S9PRR-RT20-08221"/>
    <n v="13936926"/>
    <n v="5275800"/>
    <m/>
    <m/>
    <s v=""/>
    <x v="3"/>
  </r>
  <r>
    <x v="12"/>
    <x v="60"/>
    <s v="EP10"/>
    <x v="10"/>
    <x v="5"/>
    <x v="3"/>
    <s v="AAD_NONE"/>
    <s v="XX01000000"/>
    <s v="1"/>
    <s v="S1PRF-RT21-01331"/>
    <n v="1405206"/>
    <n v="1700000"/>
    <n v="1300000"/>
    <n v="1300000"/>
    <s v=""/>
    <x v="3"/>
  </r>
  <r>
    <x v="12"/>
    <x v="60"/>
    <s v="EP10"/>
    <x v="10"/>
    <x v="5"/>
    <x v="3"/>
    <s v="AAD_NONE"/>
    <s v="XX01000000"/>
    <s v="1"/>
    <s v="S1PRF-RT21-01352"/>
    <n v="900000"/>
    <n v="900000"/>
    <n v="900000"/>
    <n v="900000"/>
    <s v=""/>
    <x v="3"/>
  </r>
  <r>
    <x v="12"/>
    <x v="60"/>
    <s v="EP10"/>
    <x v="10"/>
    <x v="5"/>
    <x v="3"/>
    <s v="AAD_NONE"/>
    <s v="XX01000000"/>
    <s v="1"/>
    <s v="S1PRF-RT21-05211"/>
    <n v="40618572"/>
    <n v="50634286"/>
    <n v="29530000"/>
    <n v="19249998"/>
    <s v=""/>
    <x v="3"/>
  </r>
  <r>
    <x v="12"/>
    <x v="60"/>
    <s v="EP10"/>
    <x v="10"/>
    <x v="5"/>
    <x v="3"/>
    <s v="AAD_NONE"/>
    <s v="XX01000000"/>
    <s v="1"/>
    <s v="S1PRF-RT21-05111"/>
    <n v="5481429"/>
    <n v="10765714"/>
    <n v="11970000"/>
    <n v="12500000"/>
    <s v=""/>
    <x v="3"/>
  </r>
  <r>
    <x v="12"/>
    <x v="60"/>
    <s v="EP10"/>
    <x v="10"/>
    <x v="5"/>
    <x v="3"/>
    <s v="AAD_NONE"/>
    <s v="XX01000000"/>
    <s v="1"/>
    <s v="S1PRF-RT21-01412"/>
    <n v="515000"/>
    <n v="515000"/>
    <n v="515000"/>
    <n v="515000"/>
    <s v=""/>
    <x v="3"/>
  </r>
  <r>
    <x v="12"/>
    <x v="60"/>
    <s v="EP10"/>
    <x v="10"/>
    <x v="5"/>
    <x v="3"/>
    <s v="AAD_NONE"/>
    <s v="XX01000000"/>
    <s v="1"/>
    <s v="S1PCF-RT21-03211"/>
    <n v="7500000"/>
    <n v="9500000"/>
    <n v="2500000"/>
    <m/>
    <s v=""/>
    <x v="3"/>
  </r>
  <r>
    <x v="12"/>
    <x v="60"/>
    <s v="EP10"/>
    <x v="10"/>
    <x v="5"/>
    <x v="3"/>
    <s v="AAD_NONE"/>
    <s v="XX01000000"/>
    <s v="1"/>
    <s v="S1PJT-RT21-61101"/>
    <n v="8500000"/>
    <n v="6000000"/>
    <m/>
    <m/>
    <s v=""/>
    <x v="3"/>
  </r>
  <r>
    <x v="12"/>
    <x v="60"/>
    <s v="EP10"/>
    <x v="10"/>
    <x v="5"/>
    <x v="3"/>
    <s v="AAD_NONE"/>
    <s v="XX01000000"/>
    <s v="1"/>
    <s v="S1PJT-RT21-61111"/>
    <n v="6960000"/>
    <n v="6960000"/>
    <n v="1570000"/>
    <n v="670000"/>
    <s v=""/>
    <x v="3"/>
  </r>
  <r>
    <x v="12"/>
    <x v="60"/>
    <s v="EP10"/>
    <x v="6"/>
    <x v="0"/>
    <x v="129"/>
    <s v="AAD_NONE"/>
    <s v="ELRA010100"/>
    <s v="1"/>
    <s v="-"/>
    <n v="50000"/>
    <n v="50000"/>
    <n v="50000"/>
    <n v="50000"/>
    <s v=""/>
    <x v="126"/>
  </r>
  <r>
    <x v="12"/>
    <x v="60"/>
    <s v="EP10"/>
    <x v="6"/>
    <x v="0"/>
    <x v="28"/>
    <s v="AAD_NONE"/>
    <s v="ELYT010100"/>
    <s v="1"/>
    <s v="-"/>
    <n v="4536454"/>
    <n v="4253832"/>
    <n v="3951532"/>
    <n v="3951532"/>
    <s v=""/>
    <x v="27"/>
  </r>
  <r>
    <x v="12"/>
    <x v="60"/>
    <s v="EP10"/>
    <x v="6"/>
    <x v="0"/>
    <x v="18"/>
    <s v="AAD_NONE"/>
    <s v="ELRA010100"/>
    <s v="1"/>
    <s v="-"/>
    <n v="11611900"/>
    <n v="11611900"/>
    <n v="11611900"/>
    <n v="11611900"/>
    <s v=""/>
    <x v="18"/>
  </r>
  <r>
    <x v="12"/>
    <x v="60"/>
    <s v="EP10"/>
    <x v="6"/>
    <x v="5"/>
    <x v="18"/>
    <s v="AAD_NONE"/>
    <s v="PKBM010300"/>
    <s v="1"/>
    <s v="S9PRR-RT20-08221"/>
    <n v="13936926"/>
    <n v="5275800"/>
    <m/>
    <m/>
    <s v=""/>
    <x v="18"/>
  </r>
  <r>
    <x v="12"/>
    <x v="60"/>
    <s v="EP10"/>
    <x v="6"/>
    <x v="5"/>
    <x v="18"/>
    <s v="AAD_NONE"/>
    <s v="ELRA010100"/>
    <s v="1"/>
    <s v="S9PRR-RT20-05151"/>
    <n v="500000"/>
    <m/>
    <m/>
    <m/>
    <s v=""/>
    <x v="18"/>
  </r>
  <r>
    <x v="12"/>
    <x v="60"/>
    <s v="EP10"/>
    <x v="6"/>
    <x v="5"/>
    <x v="18"/>
    <s v="AAD_NONE"/>
    <s v="ELRA010100"/>
    <s v="1"/>
    <s v="S1PRF-RT21-01331"/>
    <n v="1405206"/>
    <n v="1700000"/>
    <n v="1300000"/>
    <n v="1300000"/>
    <s v=""/>
    <x v="18"/>
  </r>
  <r>
    <x v="12"/>
    <x v="60"/>
    <s v="EP10"/>
    <x v="6"/>
    <x v="5"/>
    <x v="18"/>
    <s v="AAD_NONE"/>
    <s v="ELRA010100"/>
    <s v="1"/>
    <s v="S1PRF-RT21-05211"/>
    <n v="40618572"/>
    <n v="50634286"/>
    <n v="29530000"/>
    <n v="19249998"/>
    <s v=""/>
    <x v="18"/>
  </r>
  <r>
    <x v="12"/>
    <x v="60"/>
    <s v="EP10"/>
    <x v="6"/>
    <x v="5"/>
    <x v="18"/>
    <s v="AAD_NONE"/>
    <s v="ELRA010100"/>
    <s v="1"/>
    <s v="S1PRF-RT21-05111"/>
    <n v="5481429"/>
    <n v="10765714"/>
    <n v="11970000"/>
    <n v="12500000"/>
    <s v=""/>
    <x v="18"/>
  </r>
  <r>
    <x v="12"/>
    <x v="60"/>
    <s v="EP10"/>
    <x v="6"/>
    <x v="5"/>
    <x v="18"/>
    <s v="AAD_NONE"/>
    <s v="ELRA010100"/>
    <s v="1"/>
    <s v="S1PCF-RT21-03211"/>
    <n v="7500000"/>
    <n v="9500000"/>
    <n v="2500000"/>
    <m/>
    <s v=""/>
    <x v="18"/>
  </r>
  <r>
    <x v="12"/>
    <x v="60"/>
    <s v="EP10"/>
    <x v="6"/>
    <x v="5"/>
    <x v="18"/>
    <s v="AAD_NONE"/>
    <s v="ELRA010100"/>
    <s v="1"/>
    <s v="S1PJT-RT21-61101"/>
    <n v="8500000"/>
    <n v="6000000"/>
    <m/>
    <m/>
    <s v=""/>
    <x v="18"/>
  </r>
  <r>
    <x v="12"/>
    <x v="60"/>
    <s v="EP10"/>
    <x v="6"/>
    <x v="7"/>
    <x v="27"/>
    <s v="AAD_NONE"/>
    <s v="ELYT010100"/>
    <s v="1"/>
    <s v="-"/>
    <m/>
    <m/>
    <n v="2000000"/>
    <m/>
    <s v=""/>
    <x v="26"/>
  </r>
  <r>
    <x v="12"/>
    <x v="60"/>
    <s v="EP10"/>
    <x v="6"/>
    <x v="7"/>
    <x v="27"/>
    <s v="AAD_NONE"/>
    <s v="ELRA010200"/>
    <s v="1"/>
    <s v="-"/>
    <n v="39418000"/>
    <n v="57797200"/>
    <n v="57759000"/>
    <n v="57759000"/>
    <s v=""/>
    <x v="26"/>
  </r>
  <r>
    <x v="12"/>
    <x v="60"/>
    <s v="EP10"/>
    <x v="6"/>
    <x v="6"/>
    <x v="18"/>
    <s v="AAD_NONE"/>
    <s v="ELRA010100"/>
    <s v="1"/>
    <s v="S1PRF-RT21-05211"/>
    <n v="107143"/>
    <n v="107143"/>
    <n v="107143"/>
    <n v="107143"/>
    <s v=""/>
    <x v="18"/>
  </r>
  <r>
    <x v="12"/>
    <x v="60"/>
    <s v="EP10"/>
    <x v="8"/>
    <x v="1"/>
    <x v="3"/>
    <s v="AAD_NONE"/>
    <s v="XX01000000"/>
    <s v="1"/>
    <s v="-"/>
    <n v="905157"/>
    <n v="904657"/>
    <n v="904657"/>
    <n v="904657"/>
    <s v=""/>
    <x v="3"/>
  </r>
  <r>
    <x v="12"/>
    <x v="60"/>
    <s v="EP10"/>
    <x v="8"/>
    <x v="1"/>
    <x v="13"/>
    <s v="AAD_NONE"/>
    <s v="XX01000000"/>
    <s v="1"/>
    <s v="-"/>
    <n v="8196"/>
    <n v="8196"/>
    <n v="8196"/>
    <n v="8196"/>
    <s v=""/>
    <x v="13"/>
  </r>
  <r>
    <x v="12"/>
    <x v="60"/>
    <s v="EP10"/>
    <x v="8"/>
    <x v="4"/>
    <x v="3"/>
    <s v="AAD_NONE"/>
    <s v="XX01000000"/>
    <s v="1"/>
    <s v="1P10-RF21-05212TTASE"/>
    <n v="2416"/>
    <n v="2277"/>
    <m/>
    <m/>
    <s v=""/>
    <x v="3"/>
  </r>
  <r>
    <x v="12"/>
    <x v="60"/>
    <s v="EP10"/>
    <x v="11"/>
    <x v="1"/>
    <x v="3"/>
    <s v="AAD_NONE"/>
    <s v="XX01000000"/>
    <s v="1"/>
    <s v="-"/>
    <n v="4500"/>
    <n v="4500"/>
    <n v="4500"/>
    <n v="4500"/>
    <s v=""/>
    <x v="3"/>
  </r>
  <r>
    <x v="12"/>
    <x v="60"/>
    <s v="EP10"/>
    <x v="18"/>
    <x v="1"/>
    <x v="3"/>
    <s v="AAD_NONE"/>
    <s v="XX01000000"/>
    <s v="1"/>
    <s v="-"/>
    <n v="218399"/>
    <n v="218399"/>
    <n v="218399"/>
    <n v="218399"/>
    <s v=""/>
    <x v="3"/>
  </r>
  <r>
    <x v="12"/>
    <x v="61"/>
    <s v="EP20"/>
    <x v="0"/>
    <x v="0"/>
    <x v="0"/>
    <s v="AAD_NONE"/>
    <s v="PKTO010200"/>
    <s v="1"/>
    <s v="-"/>
    <n v="13753"/>
    <n v="13753"/>
    <n v="13753"/>
    <n v="13753"/>
    <s v=""/>
    <x v="0"/>
  </r>
  <r>
    <x v="12"/>
    <x v="61"/>
    <s v="EP20"/>
    <x v="0"/>
    <x v="0"/>
    <x v="0"/>
    <s v="AAD_NONE"/>
    <s v="PKTO010500"/>
    <s v="1"/>
    <s v="-"/>
    <n v="1154"/>
    <n v="1154"/>
    <n v="1154"/>
    <n v="1154"/>
    <s v=""/>
    <x v="0"/>
  </r>
  <r>
    <x v="12"/>
    <x v="61"/>
    <s v="EP20"/>
    <x v="0"/>
    <x v="0"/>
    <x v="0"/>
    <s v="AAD_NONE"/>
    <s v="PKTO010600"/>
    <s v="1"/>
    <s v="-"/>
    <n v="4138"/>
    <n v="4138"/>
    <n v="4138"/>
    <n v="4138"/>
    <s v=""/>
    <x v="0"/>
  </r>
  <r>
    <x v="12"/>
    <x v="61"/>
    <s v="EP20"/>
    <x v="0"/>
    <x v="0"/>
    <x v="0"/>
    <s v="AAD_NONE"/>
    <s v="PKBM010100"/>
    <s v="1"/>
    <s v="-"/>
    <n v="21753"/>
    <n v="21753"/>
    <n v="21753"/>
    <n v="21753"/>
    <s v=""/>
    <x v="0"/>
  </r>
  <r>
    <x v="12"/>
    <x v="61"/>
    <s v="EP20"/>
    <x v="0"/>
    <x v="0"/>
    <x v="0"/>
    <s v="AAD_NONE"/>
    <s v="PKBM010200"/>
    <s v="1"/>
    <s v="-"/>
    <n v="452"/>
    <n v="452"/>
    <n v="452"/>
    <n v="452"/>
    <s v=""/>
    <x v="0"/>
  </r>
  <r>
    <x v="12"/>
    <x v="61"/>
    <s v="EP20"/>
    <x v="0"/>
    <x v="0"/>
    <x v="0"/>
    <s v="AAD_NONE"/>
    <s v="PKBM010300"/>
    <s v="1"/>
    <s v="-"/>
    <n v="44693"/>
    <n v="44693"/>
    <n v="44693"/>
    <n v="44693"/>
    <s v=""/>
    <x v="0"/>
  </r>
  <r>
    <x v="12"/>
    <x v="61"/>
    <s v="EP20"/>
    <x v="0"/>
    <x v="0"/>
    <x v="0"/>
    <s v="AAD_NONE"/>
    <s v="PKBM010400"/>
    <s v="1"/>
    <s v="-"/>
    <n v="1506"/>
    <n v="1506"/>
    <n v="1506"/>
    <n v="1506"/>
    <s v=""/>
    <x v="0"/>
  </r>
  <r>
    <x v="12"/>
    <x v="61"/>
    <s v="EP20"/>
    <x v="0"/>
    <x v="0"/>
    <x v="0"/>
    <s v="AAD_NONE"/>
    <s v="PKBM010500"/>
    <s v="1"/>
    <s v="-"/>
    <n v="4340"/>
    <n v="4340"/>
    <n v="4340"/>
    <n v="4340"/>
    <s v=""/>
    <x v="0"/>
  </r>
  <r>
    <x v="12"/>
    <x v="61"/>
    <s v="EP20"/>
    <x v="0"/>
    <x v="0"/>
    <x v="0"/>
    <s v="AAD_NONE"/>
    <s v="PKBM010600"/>
    <s v="1"/>
    <s v="-"/>
    <n v="815"/>
    <n v="815"/>
    <n v="815"/>
    <n v="815"/>
    <s v=""/>
    <x v="0"/>
  </r>
  <r>
    <x v="12"/>
    <x v="61"/>
    <s v="EP20"/>
    <x v="0"/>
    <x v="0"/>
    <x v="0"/>
    <s v="AAD_NONE"/>
    <s v="PKBM010700"/>
    <s v="1"/>
    <s v="-"/>
    <n v="1063"/>
    <n v="1063"/>
    <n v="1063"/>
    <n v="1063"/>
    <s v=""/>
    <x v="0"/>
  </r>
  <r>
    <x v="12"/>
    <x v="61"/>
    <s v="EP20"/>
    <x v="0"/>
    <x v="0"/>
    <x v="0"/>
    <s v="AAD_NONE"/>
    <s v="PKBM010800"/>
    <s v="1"/>
    <s v="-"/>
    <n v="2858"/>
    <n v="2858"/>
    <n v="2858"/>
    <n v="2858"/>
    <s v=""/>
    <x v="0"/>
  </r>
  <r>
    <x v="12"/>
    <x v="61"/>
    <s v="EP20"/>
    <x v="0"/>
    <x v="0"/>
    <x v="0"/>
    <s v="AAD_NONE"/>
    <s v="PKBM010900"/>
    <s v="1"/>
    <s v="-"/>
    <n v="3382"/>
    <n v="3382"/>
    <n v="3382"/>
    <n v="3382"/>
    <s v=""/>
    <x v="0"/>
  </r>
  <r>
    <x v="12"/>
    <x v="61"/>
    <s v="EP20"/>
    <x v="0"/>
    <x v="0"/>
    <x v="0"/>
    <s v="AAD_NONE"/>
    <s v="PKBM011000"/>
    <s v="1"/>
    <s v="-"/>
    <n v="1272"/>
    <n v="1272"/>
    <n v="1272"/>
    <n v="1272"/>
    <s v=""/>
    <x v="0"/>
  </r>
  <r>
    <x v="12"/>
    <x v="61"/>
    <s v="EP20"/>
    <x v="0"/>
    <x v="0"/>
    <x v="0"/>
    <s v="AAD_NONE"/>
    <s v="PKBM011100"/>
    <s v="1"/>
    <s v="-"/>
    <n v="1735"/>
    <n v="1735"/>
    <n v="1735"/>
    <n v="1735"/>
    <s v=""/>
    <x v="0"/>
  </r>
  <r>
    <x v="12"/>
    <x v="61"/>
    <s v="EP20"/>
    <x v="0"/>
    <x v="0"/>
    <x v="0"/>
    <s v="AAD_NONE"/>
    <s v="ELRA010100"/>
    <s v="1"/>
    <s v="-"/>
    <n v="3807"/>
    <n v="3807"/>
    <n v="3807"/>
    <n v="3807"/>
    <s v=""/>
    <x v="0"/>
  </r>
  <r>
    <x v="12"/>
    <x v="61"/>
    <s v="EP20"/>
    <x v="0"/>
    <x v="0"/>
    <x v="0"/>
    <s v="AAD_NONE"/>
    <s v="ELMR010400"/>
    <s v="1"/>
    <s v="-"/>
    <n v="3523"/>
    <n v="3523"/>
    <n v="3523"/>
    <n v="3523"/>
    <s v=""/>
    <x v="0"/>
  </r>
  <r>
    <x v="12"/>
    <x v="61"/>
    <s v="EP20"/>
    <x v="0"/>
    <x v="4"/>
    <x v="0"/>
    <s v="AAD_NONE"/>
    <s v="PKBM010300"/>
    <s v="1"/>
    <s v="2P20-PF21-AKIS"/>
    <n v="195000"/>
    <n v="195000"/>
    <n v="141470"/>
    <n v="141470"/>
    <s v=""/>
    <x v="0"/>
  </r>
  <r>
    <x v="12"/>
    <x v="61"/>
    <s v="EP20"/>
    <x v="1"/>
    <x v="1"/>
    <x v="0"/>
    <s v="AAD_NONE"/>
    <s v="XX01000000"/>
    <s v="1"/>
    <s v="-"/>
    <n v="24253"/>
    <n v="24253"/>
    <n v="24253"/>
    <n v="24253"/>
    <s v=""/>
    <x v="0"/>
  </r>
  <r>
    <x v="12"/>
    <x v="61"/>
    <s v="EP20"/>
    <x v="3"/>
    <x v="0"/>
    <x v="3"/>
    <s v="AAD_NONE"/>
    <s v="PKTO010200"/>
    <s v="1"/>
    <s v="-"/>
    <n v="642980"/>
    <n v="636734"/>
    <n v="637515"/>
    <n v="637515"/>
    <s v=""/>
    <x v="3"/>
  </r>
  <r>
    <x v="12"/>
    <x v="61"/>
    <s v="EP20"/>
    <x v="3"/>
    <x v="0"/>
    <x v="3"/>
    <s v="AAD_NONE"/>
    <s v="PKTO010500"/>
    <s v="1"/>
    <s v="-"/>
    <n v="59691"/>
    <n v="59111"/>
    <n v="59184"/>
    <n v="59184"/>
    <s v=""/>
    <x v="3"/>
  </r>
  <r>
    <x v="12"/>
    <x v="61"/>
    <s v="EP20"/>
    <x v="3"/>
    <x v="0"/>
    <x v="3"/>
    <s v="AAD_NONE"/>
    <s v="PKTO010600"/>
    <s v="1"/>
    <s v="-"/>
    <n v="317987"/>
    <n v="314898"/>
    <n v="315284"/>
    <n v="315284"/>
    <s v=""/>
    <x v="3"/>
  </r>
  <r>
    <x v="12"/>
    <x v="61"/>
    <s v="EP20"/>
    <x v="3"/>
    <x v="0"/>
    <x v="3"/>
    <s v="AAD_NONE"/>
    <s v="PKBM010100"/>
    <s v="1"/>
    <s v="-"/>
    <n v="1402252"/>
    <n v="1388630"/>
    <n v="1390332"/>
    <n v="1390332"/>
    <s v=""/>
    <x v="3"/>
  </r>
  <r>
    <x v="12"/>
    <x v="61"/>
    <s v="EP20"/>
    <x v="3"/>
    <x v="0"/>
    <x v="3"/>
    <s v="AAD_NONE"/>
    <s v="PKBM010200"/>
    <s v="1"/>
    <s v="-"/>
    <n v="65579"/>
    <n v="64942"/>
    <n v="65022"/>
    <n v="65022"/>
    <s v=""/>
    <x v="3"/>
  </r>
  <r>
    <x v="12"/>
    <x v="61"/>
    <s v="EP20"/>
    <x v="3"/>
    <x v="0"/>
    <x v="3"/>
    <s v="AAD_NONE"/>
    <s v="PKBM010300"/>
    <s v="1"/>
    <s v="-"/>
    <n v="2478088"/>
    <n v="2454014"/>
    <n v="2457024"/>
    <n v="2457024"/>
    <s v=""/>
    <x v="3"/>
  </r>
  <r>
    <x v="12"/>
    <x v="61"/>
    <s v="EP20"/>
    <x v="3"/>
    <x v="0"/>
    <x v="3"/>
    <s v="AAD_NONE"/>
    <s v="PKBM010400"/>
    <s v="1"/>
    <s v="-"/>
    <n v="332410"/>
    <n v="329181"/>
    <n v="329585"/>
    <n v="329585"/>
    <s v=""/>
    <x v="3"/>
  </r>
  <r>
    <x v="12"/>
    <x v="61"/>
    <s v="EP20"/>
    <x v="3"/>
    <x v="0"/>
    <x v="3"/>
    <s v="AAD_NONE"/>
    <s v="PKBM010500"/>
    <s v="1"/>
    <s v="-"/>
    <n v="945428"/>
    <n v="936244"/>
    <n v="937392"/>
    <n v="937392"/>
    <s v=""/>
    <x v="3"/>
  </r>
  <r>
    <x v="12"/>
    <x v="61"/>
    <s v="EP20"/>
    <x v="3"/>
    <x v="0"/>
    <x v="3"/>
    <s v="AAD_NONE"/>
    <s v="PKBM010600"/>
    <s v="1"/>
    <s v="-"/>
    <n v="54408"/>
    <n v="53879"/>
    <n v="53945"/>
    <n v="53945"/>
    <s v=""/>
    <x v="3"/>
  </r>
  <r>
    <x v="12"/>
    <x v="61"/>
    <s v="EP20"/>
    <x v="3"/>
    <x v="0"/>
    <x v="3"/>
    <s v="AAD_NONE"/>
    <s v="PKBM010700"/>
    <s v="1"/>
    <s v="-"/>
    <n v="93397"/>
    <n v="92490"/>
    <n v="92603"/>
    <n v="92603"/>
    <s v=""/>
    <x v="3"/>
  </r>
  <r>
    <x v="12"/>
    <x v="61"/>
    <s v="EP20"/>
    <x v="3"/>
    <x v="0"/>
    <x v="3"/>
    <s v="AAD_NONE"/>
    <s v="PKBM010800"/>
    <s v="1"/>
    <s v="-"/>
    <n v="280753"/>
    <n v="278025"/>
    <n v="278366"/>
    <n v="278366"/>
    <s v=""/>
    <x v="3"/>
  </r>
  <r>
    <x v="12"/>
    <x v="61"/>
    <s v="EP20"/>
    <x v="3"/>
    <x v="0"/>
    <x v="3"/>
    <s v="AAD_NONE"/>
    <s v="PKBM010900"/>
    <s v="1"/>
    <s v="-"/>
    <n v="222015"/>
    <n v="219859"/>
    <n v="220128"/>
    <n v="220128"/>
    <s v=""/>
    <x v="3"/>
  </r>
  <r>
    <x v="12"/>
    <x v="61"/>
    <s v="EP20"/>
    <x v="3"/>
    <x v="0"/>
    <x v="3"/>
    <s v="AAD_NONE"/>
    <s v="PKBM011000"/>
    <s v="1"/>
    <s v="-"/>
    <n v="116949"/>
    <n v="115813"/>
    <n v="115955"/>
    <n v="115955"/>
    <s v=""/>
    <x v="3"/>
  </r>
  <r>
    <x v="12"/>
    <x v="61"/>
    <s v="EP20"/>
    <x v="3"/>
    <x v="0"/>
    <x v="3"/>
    <s v="AAD_NONE"/>
    <s v="PKBM011100"/>
    <s v="1"/>
    <s v="-"/>
    <n v="171088"/>
    <n v="169426"/>
    <n v="169634"/>
    <n v="169634"/>
    <s v=""/>
    <x v="3"/>
  </r>
  <r>
    <x v="12"/>
    <x v="61"/>
    <s v="EP20"/>
    <x v="3"/>
    <x v="0"/>
    <x v="3"/>
    <s v="AAD_NONE"/>
    <s v="ELRA010100"/>
    <s v="1"/>
    <s v="-"/>
    <n v="812590"/>
    <n v="804696"/>
    <n v="805683"/>
    <n v="805683"/>
    <s v=""/>
    <x v="3"/>
  </r>
  <r>
    <x v="12"/>
    <x v="61"/>
    <s v="EP20"/>
    <x v="3"/>
    <x v="0"/>
    <x v="3"/>
    <s v="AAD_NONE"/>
    <s v="ELMR010400"/>
    <s v="1"/>
    <s v="-"/>
    <n v="239357"/>
    <n v="237031"/>
    <n v="237322"/>
    <n v="237322"/>
    <s v=""/>
    <x v="3"/>
  </r>
  <r>
    <x v="12"/>
    <x v="61"/>
    <s v="EP20"/>
    <x v="3"/>
    <x v="4"/>
    <x v="3"/>
    <s v="AAD_NONE"/>
    <s v="PKTO010200"/>
    <s v="1"/>
    <s v="3P20-FF21-TA"/>
    <n v="3467"/>
    <n v="3467"/>
    <n v="3467"/>
    <n v="3467"/>
    <s v=""/>
    <x v="3"/>
  </r>
  <r>
    <x v="12"/>
    <x v="61"/>
    <s v="EP20"/>
    <x v="3"/>
    <x v="4"/>
    <x v="3"/>
    <s v="AAD_NONE"/>
    <s v="PKTO010200"/>
    <s v="1"/>
    <s v="2P20-PF21-TA"/>
    <n v="139076"/>
    <n v="139076"/>
    <n v="139076"/>
    <n v="139076"/>
    <s v=""/>
    <x v="3"/>
  </r>
  <r>
    <x v="12"/>
    <x v="61"/>
    <s v="EP20"/>
    <x v="3"/>
    <x v="4"/>
    <x v="3"/>
    <s v="AAD_NONE"/>
    <s v="PKTO010200"/>
    <s v="1"/>
    <s v="4P20-UPTTA"/>
    <n v="22841"/>
    <n v="22841"/>
    <n v="22841"/>
    <n v="22841"/>
    <s v=""/>
    <x v="3"/>
  </r>
  <r>
    <x v="12"/>
    <x v="61"/>
    <s v="EP20"/>
    <x v="3"/>
    <x v="4"/>
    <x v="3"/>
    <s v="AAD_NONE"/>
    <s v="PKTO010500"/>
    <s v="1"/>
    <s v="3P20-FF21-TA"/>
    <n v="322"/>
    <n v="322"/>
    <n v="322"/>
    <n v="322"/>
    <s v=""/>
    <x v="3"/>
  </r>
  <r>
    <x v="12"/>
    <x v="61"/>
    <s v="EP20"/>
    <x v="3"/>
    <x v="4"/>
    <x v="3"/>
    <s v="AAD_NONE"/>
    <s v="PKTO010500"/>
    <s v="1"/>
    <s v="2P20-PF21-TA"/>
    <n v="3270"/>
    <n v="3270"/>
    <n v="3270"/>
    <n v="3270"/>
    <s v=""/>
    <x v="3"/>
  </r>
  <r>
    <x v="12"/>
    <x v="61"/>
    <s v="EP20"/>
    <x v="3"/>
    <x v="4"/>
    <x v="3"/>
    <s v="AAD_NONE"/>
    <s v="PKTO010600"/>
    <s v="1"/>
    <s v="3P20-FF21-TA"/>
    <n v="1715"/>
    <n v="1715"/>
    <n v="1715"/>
    <n v="1715"/>
    <s v=""/>
    <x v="3"/>
  </r>
  <r>
    <x v="12"/>
    <x v="61"/>
    <s v="EP20"/>
    <x v="3"/>
    <x v="4"/>
    <x v="3"/>
    <s v="AAD_NONE"/>
    <s v="PKTO010600"/>
    <s v="1"/>
    <s v="2P20-PF21-TA"/>
    <n v="164569"/>
    <n v="164569"/>
    <n v="164569"/>
    <n v="164569"/>
    <s v=""/>
    <x v="3"/>
  </r>
  <r>
    <x v="12"/>
    <x v="61"/>
    <s v="EP20"/>
    <x v="3"/>
    <x v="4"/>
    <x v="3"/>
    <s v="AAD_NONE"/>
    <s v="PKTO010600"/>
    <s v="1"/>
    <s v="4P20-UPTTA"/>
    <n v="15227"/>
    <n v="15227"/>
    <n v="15227"/>
    <n v="15227"/>
    <s v=""/>
    <x v="3"/>
  </r>
  <r>
    <x v="12"/>
    <x v="61"/>
    <s v="EP20"/>
    <x v="3"/>
    <x v="4"/>
    <x v="3"/>
    <s v="AAD_NONE"/>
    <s v="PKBM010100"/>
    <s v="1"/>
    <s v="3P20-FF21-TA"/>
    <n v="7562"/>
    <n v="7562"/>
    <n v="7562"/>
    <n v="7562"/>
    <s v=""/>
    <x v="3"/>
  </r>
  <r>
    <x v="12"/>
    <x v="61"/>
    <s v="EP20"/>
    <x v="3"/>
    <x v="4"/>
    <x v="3"/>
    <s v="AAD_NONE"/>
    <s v="PKBM010100"/>
    <s v="1"/>
    <s v="2P20-PF21-TA"/>
    <n v="730514"/>
    <n v="730514"/>
    <n v="730514"/>
    <n v="730514"/>
    <s v=""/>
    <x v="3"/>
  </r>
  <r>
    <x v="12"/>
    <x v="61"/>
    <s v="EP20"/>
    <x v="3"/>
    <x v="4"/>
    <x v="3"/>
    <s v="AAD_NONE"/>
    <s v="PKBM010100"/>
    <s v="1"/>
    <s v="4P20-UPTTA"/>
    <n v="68523"/>
    <n v="68523"/>
    <n v="68523"/>
    <n v="68523"/>
    <s v=""/>
    <x v="3"/>
  </r>
  <r>
    <x v="12"/>
    <x v="61"/>
    <s v="EP20"/>
    <x v="3"/>
    <x v="4"/>
    <x v="3"/>
    <s v="AAD_NONE"/>
    <s v="PKBM010200"/>
    <s v="1"/>
    <s v="3P20-FF21-TA"/>
    <n v="354"/>
    <n v="354"/>
    <n v="354"/>
    <n v="354"/>
    <s v=""/>
    <x v="3"/>
  </r>
  <r>
    <x v="12"/>
    <x v="61"/>
    <s v="EP20"/>
    <x v="3"/>
    <x v="4"/>
    <x v="3"/>
    <s v="AAD_NONE"/>
    <s v="PKBM010200"/>
    <s v="1"/>
    <s v="2P20-PF21-TA"/>
    <n v="13209"/>
    <n v="13209"/>
    <n v="13209"/>
    <n v="13209"/>
    <s v=""/>
    <x v="3"/>
  </r>
  <r>
    <x v="12"/>
    <x v="61"/>
    <s v="EP20"/>
    <x v="3"/>
    <x v="4"/>
    <x v="3"/>
    <s v="AAD_NONE"/>
    <s v="PKBM010200"/>
    <s v="1"/>
    <s v="9P20-RR20-02221"/>
    <n v="59700"/>
    <n v="63900"/>
    <m/>
    <m/>
    <s v=""/>
    <x v="3"/>
  </r>
  <r>
    <x v="12"/>
    <x v="61"/>
    <s v="EP20"/>
    <x v="3"/>
    <x v="4"/>
    <x v="3"/>
    <s v="AAD_NONE"/>
    <s v="PKBM010300"/>
    <s v="1"/>
    <s v="2P20-PF21-AKIS"/>
    <n v="125000"/>
    <n v="114000"/>
    <n v="114000"/>
    <n v="114000"/>
    <s v=""/>
    <x v="3"/>
  </r>
  <r>
    <x v="12"/>
    <x v="61"/>
    <s v="EP20"/>
    <x v="3"/>
    <x v="4"/>
    <x v="3"/>
    <s v="AAD_NONE"/>
    <s v="PKBM010300"/>
    <s v="1"/>
    <s v="3P20-FF21-TA"/>
    <n v="13363"/>
    <n v="13363"/>
    <n v="13363"/>
    <n v="13363"/>
    <s v=""/>
    <x v="3"/>
  </r>
  <r>
    <x v="12"/>
    <x v="61"/>
    <s v="EP20"/>
    <x v="3"/>
    <x v="4"/>
    <x v="3"/>
    <s v="AAD_NONE"/>
    <s v="PKBM010300"/>
    <s v="1"/>
    <s v="2P20-PF21-TA"/>
    <n v="1012532"/>
    <n v="1012532"/>
    <n v="1012532"/>
    <n v="1012532"/>
    <s v=""/>
    <x v="3"/>
  </r>
  <r>
    <x v="12"/>
    <x v="61"/>
    <s v="EP20"/>
    <x v="3"/>
    <x v="4"/>
    <x v="3"/>
    <s v="AAD_NONE"/>
    <s v="PKBM010300"/>
    <s v="1"/>
    <s v="4P20-UPTTA"/>
    <n v="38068"/>
    <n v="38068"/>
    <n v="38068"/>
    <n v="38068"/>
    <s v=""/>
    <x v="3"/>
  </r>
  <r>
    <x v="12"/>
    <x v="61"/>
    <s v="EP20"/>
    <x v="3"/>
    <x v="4"/>
    <x v="3"/>
    <s v="AAD_NONE"/>
    <s v="PKBM010400"/>
    <s v="1"/>
    <s v="3P20-FF21-TA"/>
    <n v="1793"/>
    <n v="1793"/>
    <n v="1793"/>
    <n v="1793"/>
    <s v=""/>
    <x v="3"/>
  </r>
  <r>
    <x v="12"/>
    <x v="61"/>
    <s v="EP20"/>
    <x v="3"/>
    <x v="4"/>
    <x v="3"/>
    <s v="AAD_NONE"/>
    <s v="PKBM010400"/>
    <s v="1"/>
    <s v="2P20-PF21-TA"/>
    <n v="168792"/>
    <n v="168792"/>
    <n v="168792"/>
    <n v="168792"/>
    <s v=""/>
    <x v="3"/>
  </r>
  <r>
    <x v="12"/>
    <x v="61"/>
    <s v="EP20"/>
    <x v="3"/>
    <x v="4"/>
    <x v="3"/>
    <s v="AAD_NONE"/>
    <s v="PKBM010400"/>
    <s v="1"/>
    <s v="4P20-UPTTA"/>
    <n v="7614"/>
    <n v="7614"/>
    <n v="7614"/>
    <n v="7614"/>
    <s v=""/>
    <x v="3"/>
  </r>
  <r>
    <x v="12"/>
    <x v="61"/>
    <s v="EP20"/>
    <x v="3"/>
    <x v="4"/>
    <x v="3"/>
    <s v="AAD_NONE"/>
    <s v="PKBM010500"/>
    <s v="1"/>
    <s v="3P20-FF21-TA"/>
    <n v="5098"/>
    <n v="5098"/>
    <n v="5098"/>
    <n v="5098"/>
    <s v=""/>
    <x v="3"/>
  </r>
  <r>
    <x v="12"/>
    <x v="61"/>
    <s v="EP20"/>
    <x v="3"/>
    <x v="4"/>
    <x v="3"/>
    <s v="AAD_NONE"/>
    <s v="PKBM010500"/>
    <s v="1"/>
    <s v="2P20-PF21-TA"/>
    <n v="446482"/>
    <n v="446482"/>
    <n v="446482"/>
    <n v="446482"/>
    <s v=""/>
    <x v="3"/>
  </r>
  <r>
    <x v="12"/>
    <x v="61"/>
    <s v="EP20"/>
    <x v="3"/>
    <x v="4"/>
    <x v="3"/>
    <s v="AAD_NONE"/>
    <s v="PKBM010500"/>
    <s v="1"/>
    <s v="4P20-UPTTA"/>
    <n v="175114"/>
    <n v="175114"/>
    <n v="175114"/>
    <n v="175114"/>
    <s v=""/>
    <x v="3"/>
  </r>
  <r>
    <x v="12"/>
    <x v="61"/>
    <s v="EP20"/>
    <x v="3"/>
    <x v="4"/>
    <x v="3"/>
    <s v="AAD_NONE"/>
    <s v="PKBM010600"/>
    <s v="1"/>
    <s v="3P20-FF21-TA"/>
    <n v="293"/>
    <n v="293"/>
    <n v="293"/>
    <n v="293"/>
    <s v=""/>
    <x v="3"/>
  </r>
  <r>
    <x v="12"/>
    <x v="61"/>
    <s v="EP20"/>
    <x v="3"/>
    <x v="4"/>
    <x v="3"/>
    <s v="AAD_NONE"/>
    <s v="PKBM010600"/>
    <s v="1"/>
    <s v="2P20-PF21-TA"/>
    <n v="30181"/>
    <n v="30181"/>
    <n v="30181"/>
    <n v="30181"/>
    <s v=""/>
    <x v="3"/>
  </r>
  <r>
    <x v="12"/>
    <x v="61"/>
    <s v="EP20"/>
    <x v="3"/>
    <x v="4"/>
    <x v="3"/>
    <s v="AAD_NONE"/>
    <s v="PKBM010700"/>
    <s v="1"/>
    <s v="3P20-FF21-TA"/>
    <n v="504"/>
    <n v="504"/>
    <n v="504"/>
    <n v="504"/>
    <s v=""/>
    <x v="3"/>
  </r>
  <r>
    <x v="12"/>
    <x v="61"/>
    <s v="EP20"/>
    <x v="3"/>
    <x v="4"/>
    <x v="3"/>
    <s v="AAD_NONE"/>
    <s v="PKBM010700"/>
    <s v="1"/>
    <s v="2P20-PF21-TA"/>
    <n v="27254"/>
    <n v="27254"/>
    <n v="27254"/>
    <n v="27254"/>
    <s v=""/>
    <x v="3"/>
  </r>
  <r>
    <x v="12"/>
    <x v="61"/>
    <s v="EP20"/>
    <x v="3"/>
    <x v="4"/>
    <x v="3"/>
    <s v="AAD_NONE"/>
    <s v="PKBM010800"/>
    <s v="1"/>
    <s v="3P20-FF21-TA"/>
    <n v="182698"/>
    <n v="182698"/>
    <n v="182698"/>
    <n v="182698"/>
    <s v=""/>
    <x v="3"/>
  </r>
  <r>
    <x v="12"/>
    <x v="61"/>
    <s v="EP20"/>
    <x v="3"/>
    <x v="4"/>
    <x v="3"/>
    <s v="AAD_NONE"/>
    <s v="PKBM010800"/>
    <s v="1"/>
    <s v="2P20-PF21-TA"/>
    <n v="8531"/>
    <n v="8531"/>
    <n v="8531"/>
    <n v="8531"/>
    <s v=""/>
    <x v="3"/>
  </r>
  <r>
    <x v="12"/>
    <x v="61"/>
    <s v="EP20"/>
    <x v="3"/>
    <x v="4"/>
    <x v="3"/>
    <s v="AAD_NONE"/>
    <s v="PKBM010900"/>
    <s v="1"/>
    <s v="3P20-FF21-TA"/>
    <n v="144769"/>
    <n v="144769"/>
    <n v="144769"/>
    <n v="144769"/>
    <s v=""/>
    <x v="3"/>
  </r>
  <r>
    <x v="12"/>
    <x v="61"/>
    <s v="EP20"/>
    <x v="3"/>
    <x v="4"/>
    <x v="3"/>
    <s v="AAD_NONE"/>
    <s v="PKBM010900"/>
    <s v="1"/>
    <s v="2P20-PF21-TA"/>
    <n v="6746"/>
    <n v="6746"/>
    <n v="6746"/>
    <n v="6746"/>
    <s v=""/>
    <x v="3"/>
  </r>
  <r>
    <x v="12"/>
    <x v="61"/>
    <s v="EP20"/>
    <x v="3"/>
    <x v="4"/>
    <x v="3"/>
    <s v="AAD_NONE"/>
    <s v="PKBM011000"/>
    <s v="1"/>
    <s v="3P20-FF21-TA"/>
    <n v="74131"/>
    <n v="74131"/>
    <n v="74131"/>
    <n v="74131"/>
    <s v=""/>
    <x v="3"/>
  </r>
  <r>
    <x v="12"/>
    <x v="61"/>
    <s v="EP20"/>
    <x v="3"/>
    <x v="4"/>
    <x v="3"/>
    <s v="AAD_NONE"/>
    <s v="PKBM011000"/>
    <s v="1"/>
    <s v="2P20-PF21-TA"/>
    <n v="3554"/>
    <n v="3554"/>
    <n v="3554"/>
    <n v="3554"/>
    <s v=""/>
    <x v="3"/>
  </r>
  <r>
    <x v="12"/>
    <x v="61"/>
    <s v="EP20"/>
    <x v="3"/>
    <x v="4"/>
    <x v="3"/>
    <s v="AAD_NONE"/>
    <s v="PKBM011100"/>
    <s v="1"/>
    <s v="3P20-FF21-TA"/>
    <n v="109559"/>
    <n v="109559"/>
    <n v="109559"/>
    <n v="109559"/>
    <s v=""/>
    <x v="3"/>
  </r>
  <r>
    <x v="12"/>
    <x v="61"/>
    <s v="EP20"/>
    <x v="3"/>
    <x v="4"/>
    <x v="3"/>
    <s v="AAD_NONE"/>
    <s v="PKBM011100"/>
    <s v="1"/>
    <s v="2P20-PF21-TA"/>
    <n v="5199"/>
    <n v="5199"/>
    <n v="5199"/>
    <n v="5199"/>
    <s v=""/>
    <x v="3"/>
  </r>
  <r>
    <x v="12"/>
    <x v="61"/>
    <s v="EP20"/>
    <x v="3"/>
    <x v="4"/>
    <x v="3"/>
    <s v="AAD_NONE"/>
    <s v="ELRA010100"/>
    <s v="1"/>
    <s v="3P20-FF21-TA"/>
    <n v="4382"/>
    <n v="4382"/>
    <n v="4382"/>
    <n v="4382"/>
    <s v=""/>
    <x v="3"/>
  </r>
  <r>
    <x v="12"/>
    <x v="61"/>
    <s v="EP20"/>
    <x v="3"/>
    <x v="4"/>
    <x v="3"/>
    <s v="AAD_NONE"/>
    <s v="ELRA010100"/>
    <s v="1"/>
    <s v="2P20-PF21-TA"/>
    <n v="425312"/>
    <n v="425312"/>
    <n v="425312"/>
    <n v="425312"/>
    <s v=""/>
    <x v="3"/>
  </r>
  <r>
    <x v="12"/>
    <x v="61"/>
    <s v="EP20"/>
    <x v="3"/>
    <x v="4"/>
    <x v="3"/>
    <s v="AAD_NONE"/>
    <s v="ELMR010400"/>
    <s v="1"/>
    <s v="3P20-FF21-TA"/>
    <n v="1291"/>
    <n v="1291"/>
    <n v="1291"/>
    <n v="1291"/>
    <s v=""/>
    <x v="3"/>
  </r>
  <r>
    <x v="12"/>
    <x v="61"/>
    <s v="EP20"/>
    <x v="3"/>
    <x v="4"/>
    <x v="3"/>
    <s v="AAD_NONE"/>
    <s v="ELMR010400"/>
    <s v="1"/>
    <s v="2P20-PF21-TA"/>
    <n v="128062"/>
    <n v="128062"/>
    <n v="128062"/>
    <n v="128062"/>
    <s v=""/>
    <x v="3"/>
  </r>
  <r>
    <x v="12"/>
    <x v="61"/>
    <s v="EP20"/>
    <x v="3"/>
    <x v="4"/>
    <x v="3"/>
    <s v="AAD_NONE"/>
    <s v="ELMR010400"/>
    <s v="1"/>
    <s v="4P20-UPTTA"/>
    <n v="7614"/>
    <n v="7614"/>
    <n v="7614"/>
    <n v="7614"/>
    <s v=""/>
    <x v="3"/>
  </r>
  <r>
    <x v="12"/>
    <x v="61"/>
    <s v="EP20"/>
    <x v="4"/>
    <x v="0"/>
    <x v="3"/>
    <s v="AAD_NONE"/>
    <s v="PKTO010200"/>
    <s v="1"/>
    <s v="-"/>
    <n v="134564"/>
    <n v="130582"/>
    <n v="130582"/>
    <n v="130582"/>
    <s v=""/>
    <x v="3"/>
  </r>
  <r>
    <x v="12"/>
    <x v="61"/>
    <s v="EP20"/>
    <x v="4"/>
    <x v="0"/>
    <x v="3"/>
    <s v="AAD_NONE"/>
    <s v="PKTO010500"/>
    <s v="1"/>
    <s v="-"/>
    <n v="12492"/>
    <n v="12123"/>
    <n v="12123"/>
    <n v="12123"/>
    <s v=""/>
    <x v="3"/>
  </r>
  <r>
    <x v="12"/>
    <x v="61"/>
    <s v="EP20"/>
    <x v="4"/>
    <x v="0"/>
    <x v="3"/>
    <s v="AAD_NONE"/>
    <s v="PKTO010600"/>
    <s v="1"/>
    <s v="-"/>
    <n v="66549"/>
    <n v="64580"/>
    <n v="64580"/>
    <n v="64580"/>
    <s v=""/>
    <x v="3"/>
  </r>
  <r>
    <x v="12"/>
    <x v="61"/>
    <s v="EP20"/>
    <x v="4"/>
    <x v="0"/>
    <x v="3"/>
    <s v="AAD_NONE"/>
    <s v="PKBM010100"/>
    <s v="1"/>
    <s v="-"/>
    <n v="293466"/>
    <n v="284782"/>
    <n v="284782"/>
    <n v="284782"/>
    <s v=""/>
    <x v="3"/>
  </r>
  <r>
    <x v="12"/>
    <x v="61"/>
    <s v="EP20"/>
    <x v="4"/>
    <x v="0"/>
    <x v="3"/>
    <s v="AAD_NONE"/>
    <s v="PKBM010200"/>
    <s v="1"/>
    <s v="-"/>
    <n v="13725"/>
    <n v="13318"/>
    <n v="13318"/>
    <n v="13318"/>
    <s v=""/>
    <x v="3"/>
  </r>
  <r>
    <x v="12"/>
    <x v="61"/>
    <s v="EP20"/>
    <x v="4"/>
    <x v="0"/>
    <x v="3"/>
    <s v="AAD_NONE"/>
    <s v="PKBM010300"/>
    <s v="1"/>
    <s v="-"/>
    <n v="518619"/>
    <n v="503272"/>
    <n v="503272"/>
    <n v="503272"/>
    <s v=""/>
    <x v="3"/>
  </r>
  <r>
    <x v="12"/>
    <x v="61"/>
    <s v="EP20"/>
    <x v="4"/>
    <x v="0"/>
    <x v="3"/>
    <s v="AAD_NONE"/>
    <s v="PKBM010400"/>
    <s v="1"/>
    <s v="-"/>
    <n v="69568"/>
    <n v="67509"/>
    <n v="67509"/>
    <n v="67509"/>
    <s v=""/>
    <x v="3"/>
  </r>
  <r>
    <x v="12"/>
    <x v="61"/>
    <s v="EP20"/>
    <x v="4"/>
    <x v="0"/>
    <x v="3"/>
    <s v="AAD_NONE"/>
    <s v="PKBM010500"/>
    <s v="1"/>
    <s v="-"/>
    <n v="197861"/>
    <n v="192006"/>
    <n v="192006"/>
    <n v="192006"/>
    <s v=""/>
    <x v="3"/>
  </r>
  <r>
    <x v="12"/>
    <x v="61"/>
    <s v="EP20"/>
    <x v="4"/>
    <x v="0"/>
    <x v="3"/>
    <s v="AAD_NONE"/>
    <s v="PKBM010600"/>
    <s v="1"/>
    <s v="-"/>
    <n v="11387"/>
    <n v="11050"/>
    <n v="11050"/>
    <n v="11050"/>
    <s v=""/>
    <x v="3"/>
  </r>
  <r>
    <x v="12"/>
    <x v="61"/>
    <s v="EP20"/>
    <x v="4"/>
    <x v="0"/>
    <x v="3"/>
    <s v="AAD_NONE"/>
    <s v="PKBM010700"/>
    <s v="1"/>
    <s v="-"/>
    <n v="19546"/>
    <n v="18968"/>
    <n v="18968"/>
    <n v="18968"/>
    <s v=""/>
    <x v="3"/>
  </r>
  <r>
    <x v="12"/>
    <x v="61"/>
    <s v="EP20"/>
    <x v="4"/>
    <x v="0"/>
    <x v="3"/>
    <s v="AAD_NONE"/>
    <s v="PKBM010800"/>
    <s v="1"/>
    <s v="-"/>
    <n v="58756"/>
    <n v="57018"/>
    <n v="57018"/>
    <n v="57018"/>
    <s v=""/>
    <x v="3"/>
  </r>
  <r>
    <x v="12"/>
    <x v="61"/>
    <s v="EP20"/>
    <x v="4"/>
    <x v="0"/>
    <x v="3"/>
    <s v="AAD_NONE"/>
    <s v="PKBM010900"/>
    <s v="1"/>
    <s v="-"/>
    <n v="46464"/>
    <n v="45089"/>
    <n v="45089"/>
    <n v="45089"/>
    <s v=""/>
    <x v="3"/>
  </r>
  <r>
    <x v="12"/>
    <x v="61"/>
    <s v="EP20"/>
    <x v="4"/>
    <x v="0"/>
    <x v="3"/>
    <s v="AAD_NONE"/>
    <s v="PKBM011000"/>
    <s v="1"/>
    <s v="-"/>
    <n v="24475"/>
    <n v="23751"/>
    <n v="23751"/>
    <n v="23751"/>
    <s v=""/>
    <x v="3"/>
  </r>
  <r>
    <x v="12"/>
    <x v="61"/>
    <s v="EP20"/>
    <x v="4"/>
    <x v="0"/>
    <x v="3"/>
    <s v="AAD_NONE"/>
    <s v="PKBM011100"/>
    <s v="1"/>
    <s v="-"/>
    <n v="35806"/>
    <n v="34746"/>
    <n v="34746"/>
    <n v="34746"/>
    <s v=""/>
    <x v="3"/>
  </r>
  <r>
    <x v="12"/>
    <x v="61"/>
    <s v="EP20"/>
    <x v="4"/>
    <x v="0"/>
    <x v="3"/>
    <s v="AAD_NONE"/>
    <s v="ELRA010100"/>
    <s v="1"/>
    <s v="-"/>
    <n v="170061"/>
    <n v="165028"/>
    <n v="165028"/>
    <n v="165028"/>
    <s v=""/>
    <x v="3"/>
  </r>
  <r>
    <x v="12"/>
    <x v="61"/>
    <s v="EP20"/>
    <x v="4"/>
    <x v="0"/>
    <x v="3"/>
    <s v="AAD_NONE"/>
    <s v="ELMR010400"/>
    <s v="1"/>
    <s v="-"/>
    <n v="50093"/>
    <n v="48611"/>
    <n v="48611"/>
    <n v="48611"/>
    <s v=""/>
    <x v="3"/>
  </r>
  <r>
    <x v="12"/>
    <x v="61"/>
    <s v="EP20"/>
    <x v="4"/>
    <x v="0"/>
    <x v="13"/>
    <s v="AAD_NONE"/>
    <s v="PKTO010200"/>
    <s v="1"/>
    <s v="-"/>
    <n v="22756"/>
    <n v="22756"/>
    <n v="22756"/>
    <n v="22756"/>
    <s v=""/>
    <x v="13"/>
  </r>
  <r>
    <x v="12"/>
    <x v="61"/>
    <s v="EP20"/>
    <x v="4"/>
    <x v="0"/>
    <x v="13"/>
    <s v="AAD_NONE"/>
    <s v="PKTO010500"/>
    <s v="1"/>
    <s v="-"/>
    <n v="2113"/>
    <n v="2113"/>
    <n v="2113"/>
    <n v="2113"/>
    <s v=""/>
    <x v="13"/>
  </r>
  <r>
    <x v="12"/>
    <x v="61"/>
    <s v="EP20"/>
    <x v="4"/>
    <x v="0"/>
    <x v="13"/>
    <s v="AAD_NONE"/>
    <s v="PKTO010600"/>
    <s v="1"/>
    <s v="-"/>
    <n v="11254"/>
    <n v="11254"/>
    <n v="11254"/>
    <n v="11254"/>
    <s v=""/>
    <x v="13"/>
  </r>
  <r>
    <x v="12"/>
    <x v="61"/>
    <s v="EP20"/>
    <x v="4"/>
    <x v="0"/>
    <x v="13"/>
    <s v="AAD_NONE"/>
    <s v="PKBM010100"/>
    <s v="1"/>
    <s v="-"/>
    <n v="49628"/>
    <n v="49628"/>
    <n v="49628"/>
    <n v="49628"/>
    <s v=""/>
    <x v="13"/>
  </r>
  <r>
    <x v="12"/>
    <x v="61"/>
    <s v="EP20"/>
    <x v="4"/>
    <x v="0"/>
    <x v="13"/>
    <s v="AAD_NONE"/>
    <s v="PKBM010200"/>
    <s v="1"/>
    <s v="-"/>
    <n v="2321"/>
    <n v="2321"/>
    <n v="2321"/>
    <n v="2321"/>
    <s v=""/>
    <x v="13"/>
  </r>
  <r>
    <x v="12"/>
    <x v="61"/>
    <s v="EP20"/>
    <x v="4"/>
    <x v="0"/>
    <x v="13"/>
    <s v="AAD_NONE"/>
    <s v="PKBM010300"/>
    <s v="1"/>
    <s v="-"/>
    <n v="87704"/>
    <n v="87704"/>
    <n v="87704"/>
    <n v="87704"/>
    <s v=""/>
    <x v="13"/>
  </r>
  <r>
    <x v="12"/>
    <x v="61"/>
    <s v="EP20"/>
    <x v="4"/>
    <x v="0"/>
    <x v="13"/>
    <s v="AAD_NONE"/>
    <s v="PKBM010400"/>
    <s v="1"/>
    <s v="-"/>
    <n v="11765"/>
    <n v="11765"/>
    <n v="11765"/>
    <n v="11765"/>
    <s v=""/>
    <x v="13"/>
  </r>
  <r>
    <x v="12"/>
    <x v="61"/>
    <s v="EP20"/>
    <x v="4"/>
    <x v="0"/>
    <x v="13"/>
    <s v="AAD_NONE"/>
    <s v="PKBM010500"/>
    <s v="1"/>
    <s v="-"/>
    <n v="33460"/>
    <n v="33460"/>
    <n v="33460"/>
    <n v="33460"/>
    <s v=""/>
    <x v="13"/>
  </r>
  <r>
    <x v="12"/>
    <x v="61"/>
    <s v="EP20"/>
    <x v="4"/>
    <x v="0"/>
    <x v="13"/>
    <s v="AAD_NONE"/>
    <s v="PKBM010600"/>
    <s v="1"/>
    <s v="-"/>
    <n v="1926"/>
    <n v="1926"/>
    <n v="1926"/>
    <n v="1926"/>
    <s v=""/>
    <x v="13"/>
  </r>
  <r>
    <x v="12"/>
    <x v="61"/>
    <s v="EP20"/>
    <x v="4"/>
    <x v="0"/>
    <x v="13"/>
    <s v="AAD_NONE"/>
    <s v="PKBM010700"/>
    <s v="1"/>
    <s v="-"/>
    <n v="3305"/>
    <n v="3305"/>
    <n v="3305"/>
    <n v="3305"/>
    <s v=""/>
    <x v="13"/>
  </r>
  <r>
    <x v="12"/>
    <x v="61"/>
    <s v="EP20"/>
    <x v="4"/>
    <x v="0"/>
    <x v="13"/>
    <s v="AAD_NONE"/>
    <s v="PKBM010800"/>
    <s v="1"/>
    <s v="-"/>
    <n v="9936"/>
    <n v="9936"/>
    <n v="9936"/>
    <n v="9936"/>
    <s v=""/>
    <x v="13"/>
  </r>
  <r>
    <x v="12"/>
    <x v="61"/>
    <s v="EP20"/>
    <x v="4"/>
    <x v="0"/>
    <x v="13"/>
    <s v="AAD_NONE"/>
    <s v="PKBM010900"/>
    <s v="1"/>
    <s v="-"/>
    <n v="7858"/>
    <n v="7858"/>
    <n v="7858"/>
    <n v="7858"/>
    <s v=""/>
    <x v="13"/>
  </r>
  <r>
    <x v="12"/>
    <x v="61"/>
    <s v="EP20"/>
    <x v="4"/>
    <x v="0"/>
    <x v="13"/>
    <s v="AAD_NONE"/>
    <s v="PKBM011000"/>
    <s v="1"/>
    <s v="-"/>
    <n v="4139"/>
    <n v="4139"/>
    <n v="4139"/>
    <n v="4139"/>
    <s v=""/>
    <x v="13"/>
  </r>
  <r>
    <x v="12"/>
    <x v="61"/>
    <s v="EP20"/>
    <x v="4"/>
    <x v="0"/>
    <x v="13"/>
    <s v="AAD_NONE"/>
    <s v="PKBM011100"/>
    <s v="1"/>
    <s v="-"/>
    <n v="6055"/>
    <n v="6055"/>
    <n v="6055"/>
    <n v="6055"/>
    <s v=""/>
    <x v="13"/>
  </r>
  <r>
    <x v="12"/>
    <x v="61"/>
    <s v="EP20"/>
    <x v="4"/>
    <x v="0"/>
    <x v="13"/>
    <s v="AAD_NONE"/>
    <s v="ELRA010100"/>
    <s v="1"/>
    <s v="-"/>
    <n v="28759"/>
    <n v="28759"/>
    <n v="28759"/>
    <n v="28759"/>
    <s v=""/>
    <x v="13"/>
  </r>
  <r>
    <x v="12"/>
    <x v="61"/>
    <s v="EP20"/>
    <x v="4"/>
    <x v="0"/>
    <x v="13"/>
    <s v="AAD_NONE"/>
    <s v="ELMR010400"/>
    <s v="1"/>
    <s v="-"/>
    <n v="8471"/>
    <n v="8471"/>
    <n v="8471"/>
    <n v="8471"/>
    <s v=""/>
    <x v="13"/>
  </r>
  <r>
    <x v="12"/>
    <x v="61"/>
    <s v="EP20"/>
    <x v="4"/>
    <x v="4"/>
    <x v="3"/>
    <s v="AAD_NONE"/>
    <s v="PKTO010200"/>
    <s v="1"/>
    <s v="2P20-PF21-TA"/>
    <n v="28616"/>
    <n v="28616"/>
    <n v="28616"/>
    <n v="28616"/>
    <s v=""/>
    <x v="3"/>
  </r>
  <r>
    <x v="12"/>
    <x v="61"/>
    <s v="EP20"/>
    <x v="4"/>
    <x v="4"/>
    <x v="3"/>
    <s v="AAD_NONE"/>
    <s v="PKTO010500"/>
    <s v="1"/>
    <s v="2P20-PF21-TA"/>
    <n v="673"/>
    <n v="673"/>
    <n v="673"/>
    <n v="673"/>
    <s v=""/>
    <x v="3"/>
  </r>
  <r>
    <x v="12"/>
    <x v="61"/>
    <s v="EP20"/>
    <x v="4"/>
    <x v="4"/>
    <x v="3"/>
    <s v="AAD_NONE"/>
    <s v="PKTO010600"/>
    <s v="1"/>
    <s v="2P20-PF21-TA"/>
    <n v="33862"/>
    <n v="33862"/>
    <n v="33862"/>
    <n v="33862"/>
    <s v=""/>
    <x v="3"/>
  </r>
  <r>
    <x v="12"/>
    <x v="61"/>
    <s v="EP20"/>
    <x v="4"/>
    <x v="4"/>
    <x v="3"/>
    <s v="AAD_NONE"/>
    <s v="PKBM010100"/>
    <s v="1"/>
    <s v="2P20-PF21-TA"/>
    <n v="150309"/>
    <n v="150309"/>
    <n v="150309"/>
    <n v="150309"/>
    <s v=""/>
    <x v="3"/>
  </r>
  <r>
    <x v="12"/>
    <x v="61"/>
    <s v="EP20"/>
    <x v="4"/>
    <x v="4"/>
    <x v="3"/>
    <s v="AAD_NONE"/>
    <s v="PKBM010200"/>
    <s v="1"/>
    <s v="2P20-PF21-TA"/>
    <n v="2718"/>
    <n v="2718"/>
    <n v="2718"/>
    <n v="2718"/>
    <s v=""/>
    <x v="3"/>
  </r>
  <r>
    <x v="12"/>
    <x v="61"/>
    <s v="EP20"/>
    <x v="4"/>
    <x v="4"/>
    <x v="3"/>
    <s v="AAD_NONE"/>
    <s v="PKBM010200"/>
    <s v="1"/>
    <s v="9P20-RR20-02221"/>
    <n v="8955"/>
    <n v="9585"/>
    <m/>
    <m/>
    <s v=""/>
    <x v="3"/>
  </r>
  <r>
    <x v="12"/>
    <x v="61"/>
    <s v="EP20"/>
    <x v="4"/>
    <x v="4"/>
    <x v="3"/>
    <s v="AAD_NONE"/>
    <s v="PKBM010300"/>
    <s v="1"/>
    <s v="2P20-PF21-TA"/>
    <n v="208337"/>
    <n v="208337"/>
    <n v="208337"/>
    <n v="208337"/>
    <s v=""/>
    <x v="3"/>
  </r>
  <r>
    <x v="12"/>
    <x v="61"/>
    <s v="EP20"/>
    <x v="4"/>
    <x v="4"/>
    <x v="3"/>
    <s v="AAD_NONE"/>
    <s v="PKBM010400"/>
    <s v="1"/>
    <s v="2P20-PF21-TA"/>
    <n v="34730"/>
    <n v="34730"/>
    <n v="34730"/>
    <n v="34730"/>
    <s v=""/>
    <x v="3"/>
  </r>
  <r>
    <x v="12"/>
    <x v="61"/>
    <s v="EP20"/>
    <x v="4"/>
    <x v="4"/>
    <x v="3"/>
    <s v="AAD_NONE"/>
    <s v="PKBM010500"/>
    <s v="1"/>
    <s v="2P20-PF21-TA"/>
    <n v="91867"/>
    <n v="91867"/>
    <n v="91867"/>
    <n v="91867"/>
    <s v=""/>
    <x v="3"/>
  </r>
  <r>
    <x v="12"/>
    <x v="61"/>
    <s v="EP20"/>
    <x v="4"/>
    <x v="4"/>
    <x v="3"/>
    <s v="AAD_NONE"/>
    <s v="PKBM010600"/>
    <s v="1"/>
    <s v="2P20-PF21-TA"/>
    <n v="6210"/>
    <n v="6210"/>
    <n v="6210"/>
    <n v="6210"/>
    <s v=""/>
    <x v="3"/>
  </r>
  <r>
    <x v="12"/>
    <x v="61"/>
    <s v="EP20"/>
    <x v="4"/>
    <x v="4"/>
    <x v="3"/>
    <s v="AAD_NONE"/>
    <s v="PKBM010700"/>
    <s v="1"/>
    <s v="2P20-PF21-TA"/>
    <n v="5608"/>
    <n v="5608"/>
    <n v="5608"/>
    <n v="5608"/>
    <s v=""/>
    <x v="3"/>
  </r>
  <r>
    <x v="12"/>
    <x v="61"/>
    <s v="EP20"/>
    <x v="4"/>
    <x v="4"/>
    <x v="3"/>
    <s v="AAD_NONE"/>
    <s v="PKBM010800"/>
    <s v="1"/>
    <s v="2P20-PF21-TA"/>
    <n v="1755"/>
    <n v="1755"/>
    <n v="1755"/>
    <n v="1755"/>
    <s v=""/>
    <x v="3"/>
  </r>
  <r>
    <x v="12"/>
    <x v="61"/>
    <s v="EP20"/>
    <x v="4"/>
    <x v="4"/>
    <x v="3"/>
    <s v="AAD_NONE"/>
    <s v="PKBM010900"/>
    <s v="1"/>
    <s v="2P20-PF21-TA"/>
    <n v="1388"/>
    <n v="1388"/>
    <n v="1388"/>
    <n v="1388"/>
    <s v=""/>
    <x v="3"/>
  </r>
  <r>
    <x v="12"/>
    <x v="61"/>
    <s v="EP20"/>
    <x v="4"/>
    <x v="4"/>
    <x v="3"/>
    <s v="AAD_NONE"/>
    <s v="PKBM011000"/>
    <s v="1"/>
    <s v="2P20-PF21-TA"/>
    <n v="731"/>
    <n v="731"/>
    <n v="731"/>
    <n v="731"/>
    <s v=""/>
    <x v="3"/>
  </r>
  <r>
    <x v="12"/>
    <x v="61"/>
    <s v="EP20"/>
    <x v="4"/>
    <x v="4"/>
    <x v="3"/>
    <s v="AAD_NONE"/>
    <s v="PKBM011100"/>
    <s v="1"/>
    <s v="2P20-PF21-TA"/>
    <n v="1070"/>
    <n v="1070"/>
    <n v="1070"/>
    <n v="1070"/>
    <s v=""/>
    <x v="3"/>
  </r>
  <r>
    <x v="12"/>
    <x v="61"/>
    <s v="EP20"/>
    <x v="4"/>
    <x v="4"/>
    <x v="3"/>
    <s v="AAD_NONE"/>
    <s v="ELRA010100"/>
    <s v="1"/>
    <s v="2P20-PF21-TA"/>
    <n v="87512"/>
    <n v="87512"/>
    <n v="87512"/>
    <n v="87512"/>
    <s v=""/>
    <x v="3"/>
  </r>
  <r>
    <x v="12"/>
    <x v="61"/>
    <s v="EP20"/>
    <x v="4"/>
    <x v="4"/>
    <x v="3"/>
    <s v="AAD_NONE"/>
    <s v="ELMR010400"/>
    <s v="1"/>
    <s v="2P20-PF21-TA"/>
    <n v="26350"/>
    <n v="26350"/>
    <n v="26350"/>
    <n v="26350"/>
    <s v=""/>
    <x v="3"/>
  </r>
  <r>
    <x v="12"/>
    <x v="61"/>
    <s v="EP20"/>
    <x v="16"/>
    <x v="0"/>
    <x v="3"/>
    <s v="AAD_NONE"/>
    <s v="PKTO010500"/>
    <s v="1"/>
    <s v="-"/>
    <n v="4525147"/>
    <n v="4525147"/>
    <n v="4525147"/>
    <n v="4525147"/>
    <s v=""/>
    <x v="3"/>
  </r>
  <r>
    <x v="12"/>
    <x v="61"/>
    <s v="EP20"/>
    <x v="16"/>
    <x v="0"/>
    <x v="3"/>
    <s v="AAD_NONE"/>
    <s v="PKTO010600"/>
    <s v="1"/>
    <s v="-"/>
    <n v="2880720"/>
    <n v="3370720"/>
    <n v="3860720"/>
    <n v="3860720"/>
    <s v=""/>
    <x v="3"/>
  </r>
  <r>
    <x v="12"/>
    <x v="61"/>
    <s v="EP20"/>
    <x v="16"/>
    <x v="0"/>
    <x v="3"/>
    <s v="AAD_NONE"/>
    <s v="PKBM010300"/>
    <s v="1"/>
    <s v="-"/>
    <n v="3752736"/>
    <n v="3752736"/>
    <n v="3752736"/>
    <n v="3752736"/>
    <s v=""/>
    <x v="3"/>
  </r>
  <r>
    <x v="12"/>
    <x v="61"/>
    <s v="EP20"/>
    <x v="16"/>
    <x v="0"/>
    <x v="3"/>
    <s v="AAD_NONE"/>
    <s v="PKBM010700"/>
    <s v="1"/>
    <s v="-"/>
    <n v="450000"/>
    <n v="450000"/>
    <n v="450000"/>
    <n v="450000"/>
    <s v=""/>
    <x v="3"/>
  </r>
  <r>
    <x v="12"/>
    <x v="61"/>
    <s v="EP20"/>
    <x v="16"/>
    <x v="0"/>
    <x v="3"/>
    <s v="AAD_NONE"/>
    <s v="ELMR010400"/>
    <s v="1"/>
    <s v="-"/>
    <n v="1200000"/>
    <n v="1200000"/>
    <n v="1200000"/>
    <n v="1200000"/>
    <s v=""/>
    <x v="3"/>
  </r>
  <r>
    <x v="12"/>
    <x v="61"/>
    <s v="EP20"/>
    <x v="16"/>
    <x v="0"/>
    <x v="9"/>
    <s v="AAD_NONE"/>
    <s v="PKTO010200"/>
    <s v="1"/>
    <s v="-"/>
    <n v="374"/>
    <n v="499"/>
    <n v="499"/>
    <n v="499"/>
    <s v=""/>
    <x v="9"/>
  </r>
  <r>
    <x v="12"/>
    <x v="61"/>
    <s v="EP20"/>
    <x v="16"/>
    <x v="0"/>
    <x v="9"/>
    <s v="AAD_NONE"/>
    <s v="PKTO010500"/>
    <s v="1"/>
    <s v="-"/>
    <n v="31"/>
    <n v="42"/>
    <n v="42"/>
    <n v="42"/>
    <s v=""/>
    <x v="9"/>
  </r>
  <r>
    <x v="12"/>
    <x v="61"/>
    <s v="EP20"/>
    <x v="16"/>
    <x v="0"/>
    <x v="9"/>
    <s v="AAD_NONE"/>
    <s v="PKTO010600"/>
    <s v="1"/>
    <s v="-"/>
    <n v="113"/>
    <n v="150"/>
    <n v="150"/>
    <n v="150"/>
    <s v=""/>
    <x v="9"/>
  </r>
  <r>
    <x v="12"/>
    <x v="61"/>
    <s v="EP20"/>
    <x v="16"/>
    <x v="0"/>
    <x v="9"/>
    <s v="AAD_NONE"/>
    <s v="PKBM010100"/>
    <s v="1"/>
    <s v="-"/>
    <n v="592"/>
    <n v="789"/>
    <n v="789"/>
    <n v="789"/>
    <s v=""/>
    <x v="9"/>
  </r>
  <r>
    <x v="12"/>
    <x v="61"/>
    <s v="EP20"/>
    <x v="16"/>
    <x v="0"/>
    <x v="9"/>
    <s v="AAD_NONE"/>
    <s v="PKBM010200"/>
    <s v="1"/>
    <s v="-"/>
    <n v="12"/>
    <n v="16"/>
    <n v="16"/>
    <n v="16"/>
    <s v=""/>
    <x v="9"/>
  </r>
  <r>
    <x v="12"/>
    <x v="61"/>
    <s v="EP20"/>
    <x v="16"/>
    <x v="0"/>
    <x v="9"/>
    <s v="AAD_NONE"/>
    <s v="PKBM010300"/>
    <s v="1"/>
    <s v="-"/>
    <n v="1216"/>
    <n v="1622"/>
    <n v="1622"/>
    <n v="1622"/>
    <s v=""/>
    <x v="9"/>
  </r>
  <r>
    <x v="12"/>
    <x v="61"/>
    <s v="EP20"/>
    <x v="16"/>
    <x v="0"/>
    <x v="9"/>
    <s v="AAD_NONE"/>
    <s v="PKBM010400"/>
    <s v="1"/>
    <s v="-"/>
    <n v="41"/>
    <n v="55"/>
    <n v="55"/>
    <n v="55"/>
    <s v=""/>
    <x v="9"/>
  </r>
  <r>
    <x v="12"/>
    <x v="61"/>
    <s v="EP20"/>
    <x v="16"/>
    <x v="0"/>
    <x v="9"/>
    <s v="AAD_NONE"/>
    <s v="PKBM010500"/>
    <s v="1"/>
    <s v="-"/>
    <n v="118"/>
    <n v="157"/>
    <n v="157"/>
    <n v="157"/>
    <s v=""/>
    <x v="9"/>
  </r>
  <r>
    <x v="12"/>
    <x v="61"/>
    <s v="EP20"/>
    <x v="16"/>
    <x v="0"/>
    <x v="9"/>
    <s v="AAD_NONE"/>
    <s v="PKBM010600"/>
    <s v="1"/>
    <s v="-"/>
    <n v="22"/>
    <n v="30"/>
    <n v="30"/>
    <n v="30"/>
    <s v=""/>
    <x v="9"/>
  </r>
  <r>
    <x v="12"/>
    <x v="61"/>
    <s v="EP20"/>
    <x v="16"/>
    <x v="0"/>
    <x v="9"/>
    <s v="AAD_NONE"/>
    <s v="PKBM010700"/>
    <s v="1"/>
    <s v="-"/>
    <n v="29"/>
    <n v="39"/>
    <n v="39"/>
    <n v="39"/>
    <s v=""/>
    <x v="9"/>
  </r>
  <r>
    <x v="12"/>
    <x v="61"/>
    <s v="EP20"/>
    <x v="16"/>
    <x v="0"/>
    <x v="9"/>
    <s v="AAD_NONE"/>
    <s v="PKBM010800"/>
    <s v="1"/>
    <s v="-"/>
    <n v="78"/>
    <n v="104"/>
    <n v="104"/>
    <n v="104"/>
    <s v=""/>
    <x v="9"/>
  </r>
  <r>
    <x v="12"/>
    <x v="61"/>
    <s v="EP20"/>
    <x v="16"/>
    <x v="0"/>
    <x v="9"/>
    <s v="AAD_NONE"/>
    <s v="PKBM010900"/>
    <s v="1"/>
    <s v="-"/>
    <n v="92"/>
    <n v="123"/>
    <n v="123"/>
    <n v="123"/>
    <s v=""/>
    <x v="9"/>
  </r>
  <r>
    <x v="12"/>
    <x v="61"/>
    <s v="EP20"/>
    <x v="16"/>
    <x v="0"/>
    <x v="9"/>
    <s v="AAD_NONE"/>
    <s v="PKBM011000"/>
    <s v="1"/>
    <s v="-"/>
    <n v="35"/>
    <n v="46"/>
    <n v="46"/>
    <n v="46"/>
    <s v=""/>
    <x v="9"/>
  </r>
  <r>
    <x v="12"/>
    <x v="61"/>
    <s v="EP20"/>
    <x v="16"/>
    <x v="0"/>
    <x v="9"/>
    <s v="AAD_NONE"/>
    <s v="PKBM011100"/>
    <s v="1"/>
    <s v="-"/>
    <n v="47"/>
    <n v="63"/>
    <n v="63"/>
    <n v="63"/>
    <s v=""/>
    <x v="9"/>
  </r>
  <r>
    <x v="12"/>
    <x v="61"/>
    <s v="EP20"/>
    <x v="16"/>
    <x v="0"/>
    <x v="9"/>
    <s v="AAD_NONE"/>
    <s v="ELRA010100"/>
    <s v="1"/>
    <s v="-"/>
    <n v="104"/>
    <n v="138"/>
    <n v="138"/>
    <n v="138"/>
    <s v=""/>
    <x v="9"/>
  </r>
  <r>
    <x v="12"/>
    <x v="61"/>
    <s v="EP20"/>
    <x v="16"/>
    <x v="0"/>
    <x v="9"/>
    <s v="AAD_NONE"/>
    <s v="ELMR010400"/>
    <s v="1"/>
    <s v="-"/>
    <n v="96"/>
    <n v="128"/>
    <n v="128"/>
    <n v="128"/>
    <s v=""/>
    <x v="9"/>
  </r>
  <r>
    <x v="12"/>
    <x v="61"/>
    <s v="EP20"/>
    <x v="16"/>
    <x v="5"/>
    <x v="3"/>
    <s v="AAD_NONE"/>
    <s v="PKTO010200"/>
    <s v="1"/>
    <s v="S2PPF-PR21-TOETUS"/>
    <n v="7378703"/>
    <n v="7891467"/>
    <n v="6884006"/>
    <n v="6884006"/>
    <s v=""/>
    <x v="3"/>
  </r>
  <r>
    <x v="12"/>
    <x v="61"/>
    <s v="EP20"/>
    <x v="16"/>
    <x v="5"/>
    <x v="3"/>
    <s v="AAD_NONE"/>
    <s v="PKTO010600"/>
    <s v="1"/>
    <s v="S2PPF-PR21-TOETUS"/>
    <n v="3690744"/>
    <n v="3687602"/>
    <n v="3733792"/>
    <n v="3733792"/>
    <s v=""/>
    <x v="3"/>
  </r>
  <r>
    <x v="12"/>
    <x v="61"/>
    <s v="EP20"/>
    <x v="16"/>
    <x v="5"/>
    <x v="3"/>
    <s v="AAD_NONE"/>
    <s v="PKTO010600"/>
    <s v="1"/>
    <s v="S4PGF-PR21-UPT"/>
    <n v="17800000"/>
    <n v="18600000"/>
    <n v="19400000"/>
    <n v="19400000"/>
    <s v=""/>
    <x v="3"/>
  </r>
  <r>
    <x v="12"/>
    <x v="61"/>
    <s v="EP20"/>
    <x v="16"/>
    <x v="5"/>
    <x v="3"/>
    <s v="AAD_NONE"/>
    <s v="PKBM010100"/>
    <s v="1"/>
    <s v="S2PPF-PR21-TOETUS"/>
    <n v="10733479"/>
    <n v="11289852"/>
    <n v="12223575"/>
    <n v="12223575"/>
    <s v=""/>
    <x v="3"/>
  </r>
  <r>
    <x v="12"/>
    <x v="61"/>
    <s v="EP20"/>
    <x v="16"/>
    <x v="5"/>
    <x v="3"/>
    <s v="AAD_NONE"/>
    <s v="PKBM010100"/>
    <s v="1"/>
    <s v="S4PGF-PR21-UPT"/>
    <n v="36476760"/>
    <n v="37210960"/>
    <n v="38053960"/>
    <n v="38053960"/>
    <s v=""/>
    <x v="3"/>
  </r>
  <r>
    <x v="12"/>
    <x v="61"/>
    <s v="EP20"/>
    <x v="16"/>
    <x v="5"/>
    <x v="3"/>
    <s v="AAD_NONE"/>
    <s v="PKBM010100"/>
    <s v="1"/>
    <s v="S2P20-MAKTO2020"/>
    <n v="3009970"/>
    <m/>
    <m/>
    <m/>
    <s v=""/>
    <x v="3"/>
  </r>
  <r>
    <x v="12"/>
    <x v="61"/>
    <s v="EP20"/>
    <x v="16"/>
    <x v="5"/>
    <x v="3"/>
    <s v="AAD_NONE"/>
    <s v="PKBM010100"/>
    <s v="1"/>
    <s v="S2P20-MAKTA2020"/>
    <n v="29511"/>
    <m/>
    <m/>
    <m/>
    <s v=""/>
    <x v="3"/>
  </r>
  <r>
    <x v="12"/>
    <x v="61"/>
    <s v="EP20"/>
    <x v="16"/>
    <x v="5"/>
    <x v="3"/>
    <s v="AAD_NONE"/>
    <s v="PKBM010300"/>
    <s v="1"/>
    <s v="S2PPF-PR21-TOETUS"/>
    <n v="5442978"/>
    <n v="5638104"/>
    <n v="6109763"/>
    <n v="6109763"/>
    <s v=""/>
    <x v="3"/>
  </r>
  <r>
    <x v="12"/>
    <x v="61"/>
    <s v="EP20"/>
    <x v="16"/>
    <x v="5"/>
    <x v="3"/>
    <s v="AAD_NONE"/>
    <s v="PKBM010300"/>
    <s v="1"/>
    <s v="S4PGF-PR21-UPT"/>
    <n v="26280542"/>
    <n v="26652436"/>
    <n v="26652436"/>
    <n v="26652436"/>
    <s v=""/>
    <x v="3"/>
  </r>
  <r>
    <x v="12"/>
    <x v="61"/>
    <s v="EP20"/>
    <x v="16"/>
    <x v="5"/>
    <x v="3"/>
    <s v="AAD_NONE"/>
    <s v="PKBM010300"/>
    <s v="1"/>
    <s v="S4PGF-PR21-KKAVA"/>
    <n v="1151295"/>
    <n v="1151295"/>
    <n v="1151295"/>
    <n v="1151295"/>
    <s v=""/>
    <x v="3"/>
  </r>
  <r>
    <x v="12"/>
    <x v="61"/>
    <s v="EP20"/>
    <x v="16"/>
    <x v="5"/>
    <x v="3"/>
    <s v="AAD_NONE"/>
    <s v="PKBM010300"/>
    <s v="1"/>
    <s v="S4PGF-PR21-TURG"/>
    <n v="465775"/>
    <n v="465775"/>
    <n v="465775"/>
    <n v="465775"/>
    <s v=""/>
    <x v="3"/>
  </r>
  <r>
    <x v="12"/>
    <x v="61"/>
    <s v="EP20"/>
    <x v="16"/>
    <x v="5"/>
    <x v="3"/>
    <s v="AAD_NONE"/>
    <s v="PKBM010300"/>
    <s v="1"/>
    <s v="S2P20-MAKTO2020"/>
    <n v="43721"/>
    <m/>
    <m/>
    <m/>
    <s v=""/>
    <x v="3"/>
  </r>
  <r>
    <x v="12"/>
    <x v="61"/>
    <s v="EP20"/>
    <x v="16"/>
    <x v="5"/>
    <x v="3"/>
    <s v="AAD_NONE"/>
    <s v="PKBM010300"/>
    <s v="1"/>
    <s v="S2P20-MAKTA2020"/>
    <n v="333289"/>
    <m/>
    <m/>
    <m/>
    <s v=""/>
    <x v="3"/>
  </r>
  <r>
    <x v="12"/>
    <x v="61"/>
    <s v="EP20"/>
    <x v="16"/>
    <x v="5"/>
    <x v="3"/>
    <s v="AAD_NONE"/>
    <s v="PKBM010400"/>
    <s v="1"/>
    <s v="S2PPF-PR21-TOETUS"/>
    <n v="3481834"/>
    <n v="3414446"/>
    <n v="3457215"/>
    <n v="3457215"/>
    <s v=""/>
    <x v="3"/>
  </r>
  <r>
    <x v="12"/>
    <x v="61"/>
    <s v="EP20"/>
    <x v="16"/>
    <x v="5"/>
    <x v="3"/>
    <s v="AAD_NONE"/>
    <s v="PKBM010400"/>
    <s v="1"/>
    <s v="S4PGF-PR21-UPT"/>
    <n v="4043160"/>
    <n v="4100375"/>
    <n v="4100375"/>
    <n v="4100375"/>
    <s v=""/>
    <x v="3"/>
  </r>
  <r>
    <x v="12"/>
    <x v="61"/>
    <s v="EP20"/>
    <x v="16"/>
    <x v="5"/>
    <x v="3"/>
    <s v="AAD_NONE"/>
    <s v="PKBM010400"/>
    <s v="1"/>
    <s v="S2P20-MAKTO2020"/>
    <n v="723870"/>
    <m/>
    <m/>
    <m/>
    <s v=""/>
    <x v="3"/>
  </r>
  <r>
    <x v="12"/>
    <x v="61"/>
    <s v="EP20"/>
    <x v="16"/>
    <x v="5"/>
    <x v="3"/>
    <s v="AAD_NONE"/>
    <s v="PKBM010400"/>
    <s v="1"/>
    <s v="S2P20-MAKTA2020"/>
    <n v="14188"/>
    <m/>
    <m/>
    <m/>
    <s v=""/>
    <x v="3"/>
  </r>
  <r>
    <x v="12"/>
    <x v="61"/>
    <s v="EP20"/>
    <x v="16"/>
    <x v="5"/>
    <x v="3"/>
    <s v="AAD_NONE"/>
    <s v="PKBM010500"/>
    <s v="1"/>
    <s v="S2PPF-PR21-TOETUS"/>
    <m/>
    <n v="170722"/>
    <n v="172861"/>
    <n v="172861"/>
    <s v=""/>
    <x v="3"/>
  </r>
  <r>
    <x v="12"/>
    <x v="61"/>
    <s v="EP20"/>
    <x v="16"/>
    <x v="5"/>
    <x v="3"/>
    <s v="AAD_NONE"/>
    <s v="PKBM010500"/>
    <s v="1"/>
    <s v="S4PGF-PR21-UPT"/>
    <n v="116020919"/>
    <n v="116792067"/>
    <n v="115067775"/>
    <n v="115067775"/>
    <s v=""/>
    <x v="3"/>
  </r>
  <r>
    <x v="12"/>
    <x v="61"/>
    <s v="EP20"/>
    <x v="16"/>
    <x v="5"/>
    <x v="3"/>
    <s v="AAD_NONE"/>
    <s v="PKBM010600"/>
    <s v="1"/>
    <s v="S2PPF-PR21-TOETUS"/>
    <n v="243728"/>
    <n v="239011"/>
    <n v="242005"/>
    <n v="242005"/>
    <s v=""/>
    <x v="3"/>
  </r>
  <r>
    <x v="12"/>
    <x v="61"/>
    <s v="EP20"/>
    <x v="16"/>
    <x v="5"/>
    <x v="3"/>
    <s v="AAD_NONE"/>
    <s v="PKBM010600"/>
    <s v="1"/>
    <s v="S2P20-MAKTO2020"/>
    <n v="179784"/>
    <m/>
    <m/>
    <m/>
    <s v=""/>
    <x v="3"/>
  </r>
  <r>
    <x v="12"/>
    <x v="61"/>
    <s v="EP20"/>
    <x v="16"/>
    <x v="5"/>
    <x v="3"/>
    <s v="AAD_NONE"/>
    <s v="PKBM010600"/>
    <s v="1"/>
    <s v="S2P20-MAKTA2020"/>
    <n v="1762"/>
    <m/>
    <m/>
    <m/>
    <s v=""/>
    <x v="3"/>
  </r>
  <r>
    <x v="12"/>
    <x v="61"/>
    <s v="EP20"/>
    <x v="16"/>
    <x v="5"/>
    <x v="3"/>
    <s v="AAD_NONE"/>
    <s v="PKBM010700"/>
    <s v="1"/>
    <s v="S2PPF-PR21-TOETUS"/>
    <n v="1236051"/>
    <n v="1656006"/>
    <n v="1469316"/>
    <n v="1469316"/>
    <s v=""/>
    <x v="3"/>
  </r>
  <r>
    <x v="12"/>
    <x v="61"/>
    <s v="EP20"/>
    <x v="16"/>
    <x v="5"/>
    <x v="3"/>
    <s v="AAD_NONE"/>
    <s v="PKBM010700"/>
    <s v="1"/>
    <s v="S4PGF-PR21-TME"/>
    <n v="500000"/>
    <n v="500000"/>
    <n v="500000"/>
    <n v="500000"/>
    <s v=""/>
    <x v="3"/>
  </r>
  <r>
    <x v="12"/>
    <x v="61"/>
    <s v="EP20"/>
    <x v="16"/>
    <x v="5"/>
    <x v="3"/>
    <s v="AAD_NONE"/>
    <s v="PKBM010800"/>
    <s v="1"/>
    <s v="S3PFF-PR21-TOETUS"/>
    <n v="1172205"/>
    <n v="1172205"/>
    <n v="1417205"/>
    <n v="1417205"/>
    <s v=""/>
    <x v="3"/>
  </r>
  <r>
    <x v="12"/>
    <x v="61"/>
    <s v="EP20"/>
    <x v="16"/>
    <x v="5"/>
    <x v="3"/>
    <s v="AAD_NONE"/>
    <s v="PKBM010900"/>
    <s v="1"/>
    <s v="S3PFF-PR21-TOETUS"/>
    <n v="1326614"/>
    <n v="2814114"/>
    <n v="1554114"/>
    <n v="1554114"/>
    <s v=""/>
    <x v="3"/>
  </r>
  <r>
    <x v="12"/>
    <x v="61"/>
    <s v="EP20"/>
    <x v="16"/>
    <x v="5"/>
    <x v="3"/>
    <s v="AAD_NONE"/>
    <s v="PKBM011000"/>
    <s v="1"/>
    <s v="S3PFF-PR21-TOETUS"/>
    <n v="267749"/>
    <n v="337749"/>
    <n v="477749"/>
    <n v="477749"/>
    <s v=""/>
    <x v="3"/>
  </r>
  <r>
    <x v="12"/>
    <x v="61"/>
    <s v="EP20"/>
    <x v="16"/>
    <x v="5"/>
    <x v="3"/>
    <s v="AAD_NONE"/>
    <s v="PKBM011100"/>
    <s v="1"/>
    <s v="S3PFF-PR21-TOETUS"/>
    <n v="2663616"/>
    <n v="2768616"/>
    <n v="3083616"/>
    <n v="3083616"/>
    <s v=""/>
    <x v="3"/>
  </r>
  <r>
    <x v="12"/>
    <x v="61"/>
    <s v="EP20"/>
    <x v="16"/>
    <x v="5"/>
    <x v="3"/>
    <s v="AAD_NONE"/>
    <s v="ELRA010100"/>
    <s v="1"/>
    <s v="S2PPF-PR21-TOETUS"/>
    <n v="8284973"/>
    <n v="8124623"/>
    <n v="8226391"/>
    <n v="8226391"/>
    <s v=""/>
    <x v="3"/>
  </r>
  <r>
    <x v="12"/>
    <x v="61"/>
    <s v="EP20"/>
    <x v="16"/>
    <x v="5"/>
    <x v="3"/>
    <s v="AAD_NONE"/>
    <s v="ELRA010100"/>
    <s v="1"/>
    <s v="S2P20-MAKTO2020"/>
    <n v="8619668"/>
    <m/>
    <m/>
    <m/>
    <s v=""/>
    <x v="3"/>
  </r>
  <r>
    <x v="12"/>
    <x v="61"/>
    <s v="EP20"/>
    <x v="16"/>
    <x v="5"/>
    <x v="3"/>
    <s v="AAD_NONE"/>
    <s v="ELRA010100"/>
    <s v="1"/>
    <s v="S2P20-MAKTA2020"/>
    <n v="159883"/>
    <m/>
    <m/>
    <m/>
    <s v=""/>
    <x v="3"/>
  </r>
  <r>
    <x v="12"/>
    <x v="61"/>
    <s v="EP20"/>
    <x v="16"/>
    <x v="5"/>
    <x v="3"/>
    <s v="AAD_NONE"/>
    <s v="ELMR010400"/>
    <s v="1"/>
    <s v="S2PPF-PR21-TOETUS"/>
    <n v="3481834"/>
    <n v="3414446"/>
    <n v="3457215"/>
    <n v="3457215"/>
    <s v=""/>
    <x v="3"/>
  </r>
  <r>
    <x v="12"/>
    <x v="61"/>
    <s v="EP20"/>
    <x v="16"/>
    <x v="5"/>
    <x v="3"/>
    <s v="AAD_NONE"/>
    <s v="ELMR010400"/>
    <s v="1"/>
    <s v="S2P20-MAKTA2020"/>
    <n v="28742"/>
    <m/>
    <m/>
    <m/>
    <s v=""/>
    <x v="3"/>
  </r>
  <r>
    <x v="12"/>
    <x v="61"/>
    <s v="EP20"/>
    <x v="16"/>
    <x v="6"/>
    <x v="3"/>
    <s v="AAD_NONE"/>
    <s v="PKTO010200"/>
    <s v="1"/>
    <s v="S2PPF-PR21-TOETUS"/>
    <n v="3217297"/>
    <n v="3664533"/>
    <n v="3071994"/>
    <n v="3071994"/>
    <s v=""/>
    <x v="3"/>
  </r>
  <r>
    <x v="12"/>
    <x v="61"/>
    <s v="EP20"/>
    <x v="16"/>
    <x v="6"/>
    <x v="3"/>
    <s v="AAD_NONE"/>
    <s v="PKTO010600"/>
    <s v="1"/>
    <s v="S2PPF-PR21-TOETUS"/>
    <n v="1609256"/>
    <n v="1712398"/>
    <n v="1666208"/>
    <n v="1666208"/>
    <s v=""/>
    <x v="3"/>
  </r>
  <r>
    <x v="12"/>
    <x v="61"/>
    <s v="EP20"/>
    <x v="16"/>
    <x v="6"/>
    <x v="3"/>
    <s v="AAD_NONE"/>
    <s v="PKBM010100"/>
    <s v="1"/>
    <s v="S2PPF-PR21-TOETUS"/>
    <n v="4680061"/>
    <n v="5242629"/>
    <n v="5454781"/>
    <n v="5454781"/>
    <s v=""/>
    <x v="3"/>
  </r>
  <r>
    <x v="12"/>
    <x v="61"/>
    <s v="EP20"/>
    <x v="16"/>
    <x v="6"/>
    <x v="3"/>
    <s v="AAD_NONE"/>
    <s v="PKBM010100"/>
    <s v="1"/>
    <s v="S2P20-MAKTO2020"/>
    <n v="530501"/>
    <m/>
    <m/>
    <m/>
    <s v=""/>
    <x v="3"/>
  </r>
  <r>
    <x v="12"/>
    <x v="61"/>
    <s v="EP20"/>
    <x v="16"/>
    <x v="6"/>
    <x v="3"/>
    <s v="AAD_NONE"/>
    <s v="PKBM010100"/>
    <s v="1"/>
    <s v="S2P20-MAKTA2020"/>
    <n v="5208"/>
    <m/>
    <m/>
    <m/>
    <s v=""/>
    <x v="3"/>
  </r>
  <r>
    <x v="12"/>
    <x v="61"/>
    <s v="EP20"/>
    <x v="16"/>
    <x v="6"/>
    <x v="3"/>
    <s v="AAD_NONE"/>
    <s v="PKBM010300"/>
    <s v="1"/>
    <s v="S2PPF-PR21-TOETUS"/>
    <n v="2373272"/>
    <n v="2618146"/>
    <n v="2726487"/>
    <n v="2726487"/>
    <s v=""/>
    <x v="3"/>
  </r>
  <r>
    <x v="12"/>
    <x v="61"/>
    <s v="EP20"/>
    <x v="16"/>
    <x v="6"/>
    <x v="3"/>
    <s v="AAD_NONE"/>
    <s v="PKBM010300"/>
    <s v="1"/>
    <s v="S4PGF-PR21-TURG"/>
    <n v="140473"/>
    <n v="140473"/>
    <n v="140473"/>
    <n v="140473"/>
    <s v=""/>
    <x v="3"/>
  </r>
  <r>
    <x v="12"/>
    <x v="61"/>
    <s v="EP20"/>
    <x v="16"/>
    <x v="6"/>
    <x v="3"/>
    <s v="AAD_NONE"/>
    <s v="PKBM010300"/>
    <s v="1"/>
    <s v="S2P20-MAKTO2020"/>
    <n v="7706"/>
    <m/>
    <m/>
    <m/>
    <s v=""/>
    <x v="3"/>
  </r>
  <r>
    <x v="12"/>
    <x v="61"/>
    <s v="EP20"/>
    <x v="16"/>
    <x v="6"/>
    <x v="3"/>
    <s v="AAD_NONE"/>
    <s v="PKBM010300"/>
    <s v="1"/>
    <s v="S2P20-MAKTA2020"/>
    <n v="58816"/>
    <m/>
    <m/>
    <m/>
    <s v=""/>
    <x v="3"/>
  </r>
  <r>
    <x v="12"/>
    <x v="61"/>
    <s v="EP20"/>
    <x v="16"/>
    <x v="6"/>
    <x v="3"/>
    <s v="AAD_NONE"/>
    <s v="PKBM010400"/>
    <s v="1"/>
    <s v="S2PPF-PR21-TOETUS"/>
    <n v="1518166"/>
    <n v="1585554"/>
    <n v="1542785"/>
    <n v="1542785"/>
    <s v=""/>
    <x v="3"/>
  </r>
  <r>
    <x v="12"/>
    <x v="61"/>
    <s v="EP20"/>
    <x v="16"/>
    <x v="6"/>
    <x v="3"/>
    <s v="AAD_NONE"/>
    <s v="PKBM010400"/>
    <s v="1"/>
    <s v="S2P20-MAKTO2020"/>
    <n v="127581"/>
    <m/>
    <m/>
    <m/>
    <s v=""/>
    <x v="3"/>
  </r>
  <r>
    <x v="12"/>
    <x v="61"/>
    <s v="EP20"/>
    <x v="16"/>
    <x v="6"/>
    <x v="3"/>
    <s v="AAD_NONE"/>
    <s v="PKBM010400"/>
    <s v="1"/>
    <s v="S2P20-MAKTA2020"/>
    <n v="2504"/>
    <m/>
    <m/>
    <m/>
    <s v=""/>
    <x v="3"/>
  </r>
  <r>
    <x v="12"/>
    <x v="61"/>
    <s v="EP20"/>
    <x v="16"/>
    <x v="6"/>
    <x v="3"/>
    <s v="AAD_NONE"/>
    <s v="PKBM010500"/>
    <s v="1"/>
    <s v="S2PPF-PR21-TOETUS"/>
    <m/>
    <n v="79278"/>
    <n v="77139"/>
    <n v="77139"/>
    <s v=""/>
    <x v="3"/>
  </r>
  <r>
    <x v="12"/>
    <x v="61"/>
    <s v="EP20"/>
    <x v="16"/>
    <x v="6"/>
    <x v="3"/>
    <s v="AAD_NONE"/>
    <s v="PKBM010600"/>
    <s v="1"/>
    <s v="S2PPF-PR21-TOETUS"/>
    <n v="106272"/>
    <n v="110989"/>
    <n v="107995"/>
    <n v="107995"/>
    <s v=""/>
    <x v="3"/>
  </r>
  <r>
    <x v="12"/>
    <x v="61"/>
    <s v="EP20"/>
    <x v="16"/>
    <x v="6"/>
    <x v="3"/>
    <s v="AAD_NONE"/>
    <s v="PKBM010600"/>
    <s v="1"/>
    <s v="S2P20-MAKTO2020"/>
    <n v="31686"/>
    <m/>
    <m/>
    <m/>
    <s v=""/>
    <x v="3"/>
  </r>
  <r>
    <x v="12"/>
    <x v="61"/>
    <s v="EP20"/>
    <x v="16"/>
    <x v="6"/>
    <x v="3"/>
    <s v="AAD_NONE"/>
    <s v="PKBM010600"/>
    <s v="1"/>
    <s v="S2P20-MAKTA2020"/>
    <n v="311"/>
    <m/>
    <m/>
    <m/>
    <s v=""/>
    <x v="3"/>
  </r>
  <r>
    <x v="12"/>
    <x v="61"/>
    <s v="EP20"/>
    <x v="16"/>
    <x v="6"/>
    <x v="3"/>
    <s v="AAD_NONE"/>
    <s v="PKBM010700"/>
    <s v="1"/>
    <s v="S2PPF-PR21-TOETUS"/>
    <n v="538949"/>
    <n v="768994"/>
    <n v="655684"/>
    <n v="655684"/>
    <s v=""/>
    <x v="3"/>
  </r>
  <r>
    <x v="12"/>
    <x v="61"/>
    <s v="EP20"/>
    <x v="16"/>
    <x v="6"/>
    <x v="3"/>
    <s v="AAD_NONE"/>
    <s v="PKBM010800"/>
    <s v="1"/>
    <s v="S3PFF-PR21-TOETUS"/>
    <n v="502373"/>
    <n v="502373"/>
    <n v="607373"/>
    <n v="607373"/>
    <s v=""/>
    <x v="3"/>
  </r>
  <r>
    <x v="12"/>
    <x v="61"/>
    <s v="EP20"/>
    <x v="16"/>
    <x v="6"/>
    <x v="3"/>
    <s v="AAD_NONE"/>
    <s v="PKBM010900"/>
    <s v="1"/>
    <s v="S3PFF-PR21-TOETUS"/>
    <n v="568549"/>
    <n v="1206049"/>
    <n v="666049"/>
    <n v="666049"/>
    <s v=""/>
    <x v="3"/>
  </r>
  <r>
    <x v="12"/>
    <x v="61"/>
    <s v="EP20"/>
    <x v="16"/>
    <x v="6"/>
    <x v="3"/>
    <s v="AAD_NONE"/>
    <s v="PKBM011000"/>
    <s v="1"/>
    <s v="S3PFF-PR21-TOETUS"/>
    <n v="114750"/>
    <n v="144750"/>
    <n v="204750"/>
    <n v="204750"/>
    <s v=""/>
    <x v="3"/>
  </r>
  <r>
    <x v="12"/>
    <x v="61"/>
    <s v="EP20"/>
    <x v="16"/>
    <x v="6"/>
    <x v="3"/>
    <s v="AAD_NONE"/>
    <s v="PKBM011100"/>
    <s v="1"/>
    <s v="S3PFF-PR21-TOETUS"/>
    <n v="1141550"/>
    <n v="1186550"/>
    <n v="1321550"/>
    <n v="1321550"/>
    <s v=""/>
    <x v="3"/>
  </r>
  <r>
    <x v="12"/>
    <x v="61"/>
    <s v="EP20"/>
    <x v="16"/>
    <x v="6"/>
    <x v="3"/>
    <s v="AAD_NONE"/>
    <s v="ELRA010100"/>
    <s v="1"/>
    <s v="S2PPF-PR21-TOETUS"/>
    <n v="3612453"/>
    <n v="3772802"/>
    <n v="3671034"/>
    <n v="3671034"/>
    <s v=""/>
    <x v="3"/>
  </r>
  <r>
    <x v="12"/>
    <x v="61"/>
    <s v="EP20"/>
    <x v="16"/>
    <x v="6"/>
    <x v="3"/>
    <s v="AAD_NONE"/>
    <s v="ELRA010100"/>
    <s v="1"/>
    <s v="S2P20-MAKTO2020"/>
    <n v="1519199"/>
    <m/>
    <m/>
    <m/>
    <s v=""/>
    <x v="3"/>
  </r>
  <r>
    <x v="12"/>
    <x v="61"/>
    <s v="EP20"/>
    <x v="16"/>
    <x v="6"/>
    <x v="3"/>
    <s v="AAD_NONE"/>
    <s v="ELRA010100"/>
    <s v="1"/>
    <s v="S2P20-MAKTA2020"/>
    <n v="28215"/>
    <m/>
    <m/>
    <m/>
    <s v=""/>
    <x v="3"/>
  </r>
  <r>
    <x v="12"/>
    <x v="61"/>
    <s v="EP20"/>
    <x v="16"/>
    <x v="6"/>
    <x v="3"/>
    <s v="AAD_NONE"/>
    <s v="ELMR010400"/>
    <s v="1"/>
    <s v="S2PPF-PR21-TOETUS"/>
    <n v="1518166"/>
    <n v="1585554"/>
    <n v="1542785"/>
    <n v="1542785"/>
    <s v=""/>
    <x v="3"/>
  </r>
  <r>
    <x v="12"/>
    <x v="61"/>
    <s v="EP20"/>
    <x v="16"/>
    <x v="6"/>
    <x v="3"/>
    <s v="AAD_NONE"/>
    <s v="ELMR010400"/>
    <s v="1"/>
    <s v="S2P20-MAKTA2020"/>
    <n v="5072"/>
    <m/>
    <m/>
    <m/>
    <s v=""/>
    <x v="3"/>
  </r>
  <r>
    <x v="12"/>
    <x v="61"/>
    <s v="EP20"/>
    <x v="5"/>
    <x v="2"/>
    <x v="3"/>
    <s v="AAD_NONE"/>
    <s v="PKTO010200"/>
    <s v="1"/>
    <s v="-"/>
    <n v="511904"/>
    <n v="460714"/>
    <n v="460714"/>
    <n v="460714"/>
    <s v=""/>
    <x v="3"/>
  </r>
  <r>
    <x v="12"/>
    <x v="61"/>
    <s v="EP20"/>
    <x v="5"/>
    <x v="2"/>
    <x v="3"/>
    <s v="AAD_NONE"/>
    <s v="PKTO010500"/>
    <s v="1"/>
    <s v="-"/>
    <n v="42940"/>
    <n v="38646"/>
    <n v="38646"/>
    <n v="38646"/>
    <s v=""/>
    <x v="3"/>
  </r>
  <r>
    <x v="12"/>
    <x v="61"/>
    <s v="EP20"/>
    <x v="5"/>
    <x v="2"/>
    <x v="3"/>
    <s v="AAD_NONE"/>
    <s v="PKTO010600"/>
    <s v="1"/>
    <s v="-"/>
    <n v="154019"/>
    <n v="138617"/>
    <n v="138617"/>
    <n v="138617"/>
    <s v=""/>
    <x v="3"/>
  </r>
  <r>
    <x v="12"/>
    <x v="61"/>
    <s v="EP20"/>
    <x v="5"/>
    <x v="2"/>
    <x v="3"/>
    <s v="AAD_NONE"/>
    <s v="PKBM010100"/>
    <s v="1"/>
    <s v="-"/>
    <n v="809667"/>
    <n v="728701"/>
    <n v="728701"/>
    <n v="728701"/>
    <s v=""/>
    <x v="3"/>
  </r>
  <r>
    <x v="12"/>
    <x v="61"/>
    <s v="EP20"/>
    <x v="5"/>
    <x v="2"/>
    <x v="3"/>
    <s v="AAD_NONE"/>
    <s v="PKBM010200"/>
    <s v="1"/>
    <s v="-"/>
    <n v="16832"/>
    <n v="15149"/>
    <n v="15149"/>
    <n v="15149"/>
    <s v=""/>
    <x v="3"/>
  </r>
  <r>
    <x v="12"/>
    <x v="61"/>
    <s v="EP20"/>
    <x v="5"/>
    <x v="2"/>
    <x v="3"/>
    <s v="AAD_NONE"/>
    <s v="PKBM010300"/>
    <s v="1"/>
    <s v="-"/>
    <n v="1663473"/>
    <n v="1497126"/>
    <n v="1497126"/>
    <n v="1497126"/>
    <s v=""/>
    <x v="3"/>
  </r>
  <r>
    <x v="12"/>
    <x v="61"/>
    <s v="EP20"/>
    <x v="5"/>
    <x v="2"/>
    <x v="3"/>
    <s v="AAD_NONE"/>
    <s v="PKBM010400"/>
    <s v="1"/>
    <s v="-"/>
    <n v="56066"/>
    <n v="50459"/>
    <n v="50459"/>
    <n v="50459"/>
    <s v=""/>
    <x v="3"/>
  </r>
  <r>
    <x v="12"/>
    <x v="61"/>
    <s v="EP20"/>
    <x v="5"/>
    <x v="2"/>
    <x v="3"/>
    <s v="AAD_NONE"/>
    <s v="PKBM010500"/>
    <s v="1"/>
    <s v="-"/>
    <n v="161529"/>
    <n v="145376"/>
    <n v="145376"/>
    <n v="145376"/>
    <s v=""/>
    <x v="3"/>
  </r>
  <r>
    <x v="12"/>
    <x v="61"/>
    <s v="EP20"/>
    <x v="5"/>
    <x v="2"/>
    <x v="3"/>
    <s v="AAD_NONE"/>
    <s v="PKBM010600"/>
    <s v="1"/>
    <s v="-"/>
    <n v="30318"/>
    <n v="27286"/>
    <n v="27286"/>
    <n v="27286"/>
    <s v=""/>
    <x v="3"/>
  </r>
  <r>
    <x v="12"/>
    <x v="61"/>
    <s v="EP20"/>
    <x v="5"/>
    <x v="2"/>
    <x v="3"/>
    <s v="AAD_NONE"/>
    <s v="PKBM010700"/>
    <s v="1"/>
    <s v="-"/>
    <n v="39554"/>
    <n v="35598"/>
    <n v="35598"/>
    <n v="35598"/>
    <s v=""/>
    <x v="3"/>
  </r>
  <r>
    <x v="12"/>
    <x v="61"/>
    <s v="EP20"/>
    <x v="5"/>
    <x v="2"/>
    <x v="3"/>
    <s v="AAD_NONE"/>
    <s v="PKBM010800"/>
    <s v="1"/>
    <s v="-"/>
    <n v="106371"/>
    <n v="95734"/>
    <n v="95734"/>
    <n v="95734"/>
    <s v=""/>
    <x v="3"/>
  </r>
  <r>
    <x v="12"/>
    <x v="61"/>
    <s v="EP20"/>
    <x v="5"/>
    <x v="2"/>
    <x v="3"/>
    <s v="AAD_NONE"/>
    <s v="PKBM010900"/>
    <s v="1"/>
    <s v="-"/>
    <n v="125872"/>
    <n v="113284"/>
    <n v="113284"/>
    <n v="113284"/>
    <s v=""/>
    <x v="3"/>
  </r>
  <r>
    <x v="12"/>
    <x v="61"/>
    <s v="EP20"/>
    <x v="5"/>
    <x v="2"/>
    <x v="3"/>
    <s v="AAD_NONE"/>
    <s v="PKBM011000"/>
    <s v="1"/>
    <s v="-"/>
    <n v="47328"/>
    <n v="42595"/>
    <n v="42595"/>
    <n v="42595"/>
    <s v=""/>
    <x v="3"/>
  </r>
  <r>
    <x v="12"/>
    <x v="61"/>
    <s v="EP20"/>
    <x v="5"/>
    <x v="2"/>
    <x v="3"/>
    <s v="AAD_NONE"/>
    <s v="PKBM011100"/>
    <s v="1"/>
    <s v="-"/>
    <n v="64582"/>
    <n v="58124"/>
    <n v="58124"/>
    <n v="58124"/>
    <s v=""/>
    <x v="3"/>
  </r>
  <r>
    <x v="12"/>
    <x v="61"/>
    <s v="EP20"/>
    <x v="5"/>
    <x v="2"/>
    <x v="3"/>
    <s v="AAD_NONE"/>
    <s v="ELRA010100"/>
    <s v="1"/>
    <s v="-"/>
    <n v="141695"/>
    <n v="127526"/>
    <n v="127526"/>
    <n v="127526"/>
    <s v=""/>
    <x v="3"/>
  </r>
  <r>
    <x v="12"/>
    <x v="61"/>
    <s v="EP20"/>
    <x v="5"/>
    <x v="2"/>
    <x v="3"/>
    <s v="AAD_NONE"/>
    <s v="ELMR010400"/>
    <s v="1"/>
    <s v="-"/>
    <n v="131120"/>
    <n v="118008"/>
    <n v="118008"/>
    <n v="118008"/>
    <s v=""/>
    <x v="3"/>
  </r>
  <r>
    <x v="12"/>
    <x v="61"/>
    <s v="EP20"/>
    <x v="10"/>
    <x v="4"/>
    <x v="3"/>
    <s v="AAD_NONE"/>
    <s v="XX01000000"/>
    <s v="1"/>
    <s v="2P20-PF21-AKIS"/>
    <n v="192000"/>
    <n v="185400"/>
    <n v="153282"/>
    <n v="153282"/>
    <s v=""/>
    <x v="3"/>
  </r>
  <r>
    <x v="12"/>
    <x v="61"/>
    <s v="EP20"/>
    <x v="10"/>
    <x v="4"/>
    <x v="3"/>
    <s v="AAD_NONE"/>
    <s v="XX01000000"/>
    <s v="1"/>
    <s v="3P20-FF21-TA"/>
    <n v="385910"/>
    <n v="385910"/>
    <n v="385910"/>
    <n v="385910"/>
    <s v=""/>
    <x v="3"/>
  </r>
  <r>
    <x v="12"/>
    <x v="61"/>
    <s v="EP20"/>
    <x v="10"/>
    <x v="4"/>
    <x v="3"/>
    <s v="AAD_NONE"/>
    <s v="XX01000000"/>
    <s v="1"/>
    <s v="2P20-PF21-TA"/>
    <n v="2397013"/>
    <n v="2397013"/>
    <n v="2397013"/>
    <n v="2397013"/>
    <s v=""/>
    <x v="3"/>
  </r>
  <r>
    <x v="12"/>
    <x v="61"/>
    <s v="EP20"/>
    <x v="10"/>
    <x v="4"/>
    <x v="3"/>
    <s v="AAD_NONE"/>
    <s v="XX01000000"/>
    <s v="1"/>
    <s v="9P20-RR20-02221"/>
    <n v="68655"/>
    <n v="73485"/>
    <m/>
    <m/>
    <s v=""/>
    <x v="3"/>
  </r>
  <r>
    <x v="12"/>
    <x v="61"/>
    <s v="EP20"/>
    <x v="10"/>
    <x v="5"/>
    <x v="3"/>
    <s v="AAD_NONE"/>
    <s v="XX01000000"/>
    <s v="1"/>
    <s v="S3PFF-PR21-TOETUS"/>
    <n v="14129935"/>
    <n v="15792435"/>
    <n v="15232435"/>
    <n v="15232435"/>
    <s v=""/>
    <x v="3"/>
  </r>
  <r>
    <x v="12"/>
    <x v="61"/>
    <s v="EP20"/>
    <x v="10"/>
    <x v="5"/>
    <x v="3"/>
    <s v="AAD_NONE"/>
    <s v="XX01000000"/>
    <s v="1"/>
    <s v="S2PPF-PR21-TOETUS"/>
    <n v="73934519"/>
    <n v="87911757"/>
    <n v="83441414"/>
    <n v="83441414"/>
    <s v=""/>
    <x v="3"/>
  </r>
  <r>
    <x v="12"/>
    <x v="61"/>
    <s v="EP20"/>
    <x v="10"/>
    <x v="5"/>
    <x v="3"/>
    <s v="AAD_NONE"/>
    <s v="XX01000000"/>
    <s v="1"/>
    <s v="S4PGF-PR21-UPT"/>
    <n v="200621382"/>
    <n v="203355839"/>
    <n v="203274547"/>
    <n v="203274547"/>
    <s v=""/>
    <x v="3"/>
  </r>
  <r>
    <x v="12"/>
    <x v="61"/>
    <s v="EP20"/>
    <x v="10"/>
    <x v="5"/>
    <x v="3"/>
    <s v="AAD_NONE"/>
    <s v="XX01000000"/>
    <s v="1"/>
    <s v="S4PGF-PR21-TME"/>
    <n v="500000"/>
    <n v="500000"/>
    <n v="500000"/>
    <n v="500000"/>
    <s v=""/>
    <x v="3"/>
  </r>
  <r>
    <x v="12"/>
    <x v="61"/>
    <s v="EP20"/>
    <x v="10"/>
    <x v="5"/>
    <x v="3"/>
    <s v="AAD_NONE"/>
    <s v="XX01000000"/>
    <s v="1"/>
    <s v="S4PGF-PR21-KKAVA"/>
    <n v="1151295"/>
    <n v="1151295"/>
    <n v="1151295"/>
    <n v="1151295"/>
    <s v=""/>
    <x v="3"/>
  </r>
  <r>
    <x v="12"/>
    <x v="61"/>
    <s v="EP20"/>
    <x v="10"/>
    <x v="5"/>
    <x v="3"/>
    <s v="AAD_NONE"/>
    <s v="XX01000000"/>
    <s v="1"/>
    <s v="S4PGF-PR21-TURG"/>
    <n v="465775"/>
    <n v="465775"/>
    <n v="465775"/>
    <n v="465775"/>
    <s v=""/>
    <x v="3"/>
  </r>
  <r>
    <x v="12"/>
    <x v="61"/>
    <s v="EP20"/>
    <x v="10"/>
    <x v="5"/>
    <x v="3"/>
    <s v="AAD_NONE"/>
    <s v="XX01000000"/>
    <s v="1"/>
    <s v="S2P20-MAKTO2020"/>
    <n v="57328552"/>
    <m/>
    <m/>
    <m/>
    <s v=""/>
    <x v="3"/>
  </r>
  <r>
    <x v="12"/>
    <x v="61"/>
    <s v="EP20"/>
    <x v="10"/>
    <x v="5"/>
    <x v="3"/>
    <s v="AAD_NONE"/>
    <s v="XX01000000"/>
    <s v="1"/>
    <s v="S2P20-MAKTA2020"/>
    <n v="567375"/>
    <m/>
    <m/>
    <m/>
    <s v=""/>
    <x v="3"/>
  </r>
  <r>
    <x v="12"/>
    <x v="61"/>
    <s v="EP20"/>
    <x v="6"/>
    <x v="5"/>
    <x v="130"/>
    <s v="AAD_NONE"/>
    <s v="PKBM010100"/>
    <s v="1"/>
    <s v="S2P20-MAKTO2020"/>
    <n v="1382"/>
    <m/>
    <m/>
    <m/>
    <s v=""/>
    <x v="127"/>
  </r>
  <r>
    <x v="12"/>
    <x v="61"/>
    <s v="EP20"/>
    <x v="6"/>
    <x v="5"/>
    <x v="130"/>
    <s v="AAD_NONE"/>
    <s v="PKBM010200"/>
    <s v="1"/>
    <s v="S2PPF-PR21-TOETUS"/>
    <n v="696367"/>
    <n v="682889"/>
    <n v="138289"/>
    <n v="138289"/>
    <s v=""/>
    <x v="127"/>
  </r>
  <r>
    <x v="12"/>
    <x v="61"/>
    <s v="EP20"/>
    <x v="6"/>
    <x v="5"/>
    <x v="130"/>
    <s v="AAD_NONE"/>
    <s v="PKBM010300"/>
    <s v="1"/>
    <s v="S2PPF-PR21-TOETUS"/>
    <n v="18133393"/>
    <n v="26086367"/>
    <n v="20383739"/>
    <n v="20383739"/>
    <s v=""/>
    <x v="127"/>
  </r>
  <r>
    <x v="12"/>
    <x v="61"/>
    <s v="EP20"/>
    <x v="6"/>
    <x v="5"/>
    <x v="130"/>
    <s v="AAD_NONE"/>
    <s v="PKBM010300"/>
    <s v="1"/>
    <s v="S2P20-MAKTO2020"/>
    <n v="33965739"/>
    <m/>
    <m/>
    <m/>
    <s v=""/>
    <x v="127"/>
  </r>
  <r>
    <x v="12"/>
    <x v="61"/>
    <s v="EP20"/>
    <x v="6"/>
    <x v="5"/>
    <x v="130"/>
    <s v="AAD_NONE"/>
    <s v="PKBM010400"/>
    <s v="1"/>
    <s v="S2P20-MAKTO2020"/>
    <n v="723870"/>
    <m/>
    <m/>
    <m/>
    <s v=""/>
    <x v="127"/>
  </r>
  <r>
    <x v="12"/>
    <x v="61"/>
    <s v="EP20"/>
    <x v="6"/>
    <x v="5"/>
    <x v="130"/>
    <s v="AAD_NONE"/>
    <s v="ELRA010100"/>
    <s v="1"/>
    <s v="S2PPF-PR21-TOETUS"/>
    <n v="6963669"/>
    <n v="10243338"/>
    <n v="11754530"/>
    <n v="11754530"/>
    <s v=""/>
    <x v="127"/>
  </r>
  <r>
    <x v="12"/>
    <x v="61"/>
    <s v="EP20"/>
    <x v="6"/>
    <x v="5"/>
    <x v="130"/>
    <s v="AAD_NONE"/>
    <s v="ELRA010100"/>
    <s v="1"/>
    <s v="S2P20-MAKTO2020"/>
    <n v="7127632"/>
    <m/>
    <m/>
    <m/>
    <s v=""/>
    <x v="127"/>
  </r>
  <r>
    <x v="12"/>
    <x v="61"/>
    <s v="EP20"/>
    <x v="6"/>
    <x v="5"/>
    <x v="130"/>
    <s v="AAD_NONE"/>
    <s v="ELMR010400"/>
    <s v="1"/>
    <s v="S2PPF-PR21-TOETUS"/>
    <n v="4166765"/>
    <n v="5372883"/>
    <n v="5188718"/>
    <n v="5188718"/>
    <s v=""/>
    <x v="127"/>
  </r>
  <r>
    <x v="12"/>
    <x v="61"/>
    <s v="EP20"/>
    <x v="6"/>
    <x v="5"/>
    <x v="130"/>
    <s v="AAD_NONE"/>
    <s v="ELMR010400"/>
    <s v="1"/>
    <s v="S2P20-MAKTO2020"/>
    <n v="2932916"/>
    <m/>
    <m/>
    <m/>
    <s v=""/>
    <x v="127"/>
  </r>
  <r>
    <x v="12"/>
    <x v="61"/>
    <s v="EP20"/>
    <x v="6"/>
    <x v="5"/>
    <x v="131"/>
    <s v="AAD_NONE"/>
    <s v="PKBM010800"/>
    <s v="1"/>
    <s v="S3PFF-PR21-TOETUS"/>
    <n v="4362112"/>
    <n v="4362112"/>
    <n v="4362112"/>
    <n v="4362112"/>
    <s v=""/>
    <x v="128"/>
  </r>
  <r>
    <x v="12"/>
    <x v="61"/>
    <s v="EP20"/>
    <x v="6"/>
    <x v="5"/>
    <x v="131"/>
    <s v="AAD_NONE"/>
    <s v="PKBM010900"/>
    <s v="1"/>
    <s v="S3PFF-PR21-TOETUS"/>
    <n v="2678057"/>
    <n v="2678057"/>
    <n v="2678057"/>
    <n v="2678057"/>
    <s v=""/>
    <x v="128"/>
  </r>
  <r>
    <x v="12"/>
    <x v="61"/>
    <s v="EP20"/>
    <x v="6"/>
    <x v="5"/>
    <x v="131"/>
    <s v="AAD_NONE"/>
    <s v="PKBM011000"/>
    <s v="1"/>
    <s v="S3PFF-PR21-TOETUS"/>
    <n v="1213332"/>
    <n v="1213332"/>
    <n v="1213332"/>
    <n v="1213332"/>
    <s v=""/>
    <x v="128"/>
  </r>
  <r>
    <x v="12"/>
    <x v="61"/>
    <s v="EP20"/>
    <x v="6"/>
    <x v="5"/>
    <x v="131"/>
    <s v="AAD_NONE"/>
    <s v="PKBM011100"/>
    <s v="1"/>
    <s v="S3PFF-PR21-TOETUS"/>
    <n v="446250"/>
    <n v="446250"/>
    <n v="446250"/>
    <n v="446250"/>
    <s v=""/>
    <x v="128"/>
  </r>
  <r>
    <x v="12"/>
    <x v="61"/>
    <s v="EP20"/>
    <x v="6"/>
    <x v="6"/>
    <x v="130"/>
    <s v="AAD_NONE"/>
    <s v="PKBM010100"/>
    <s v="1"/>
    <s v="S2P20-MAKTO2020"/>
    <n v="244"/>
    <m/>
    <m/>
    <m/>
    <s v=""/>
    <x v="127"/>
  </r>
  <r>
    <x v="12"/>
    <x v="61"/>
    <s v="EP20"/>
    <x v="6"/>
    <x v="6"/>
    <x v="130"/>
    <s v="AAD_NONE"/>
    <s v="PKBM010200"/>
    <s v="1"/>
    <s v="S2PPF-PR21-TOETUS"/>
    <n v="303633"/>
    <n v="317111"/>
    <n v="61711"/>
    <n v="61711"/>
    <s v=""/>
    <x v="127"/>
  </r>
  <r>
    <x v="12"/>
    <x v="61"/>
    <s v="EP20"/>
    <x v="6"/>
    <x v="6"/>
    <x v="130"/>
    <s v="AAD_NONE"/>
    <s v="PKBM010300"/>
    <s v="1"/>
    <s v="S2PPF-PR21-TOETUS"/>
    <n v="7906607"/>
    <n v="12113633"/>
    <n v="9096261"/>
    <n v="9096261"/>
    <s v=""/>
    <x v="127"/>
  </r>
  <r>
    <x v="12"/>
    <x v="61"/>
    <s v="EP20"/>
    <x v="6"/>
    <x v="6"/>
    <x v="130"/>
    <s v="AAD_NONE"/>
    <s v="PKBM010300"/>
    <s v="1"/>
    <s v="S2P20-MAKTO2020"/>
    <n v="5986392"/>
    <m/>
    <m/>
    <m/>
    <s v=""/>
    <x v="127"/>
  </r>
  <r>
    <x v="12"/>
    <x v="61"/>
    <s v="EP20"/>
    <x v="6"/>
    <x v="6"/>
    <x v="130"/>
    <s v="AAD_NONE"/>
    <s v="PKBM010400"/>
    <s v="1"/>
    <s v="S2P20-MAKTO2020"/>
    <n v="127581"/>
    <m/>
    <m/>
    <m/>
    <s v=""/>
    <x v="127"/>
  </r>
  <r>
    <x v="12"/>
    <x v="61"/>
    <s v="EP20"/>
    <x v="6"/>
    <x v="6"/>
    <x v="130"/>
    <s v="AAD_NONE"/>
    <s v="ELRA010100"/>
    <s v="1"/>
    <s v="S2PPF-PR21-TOETUS"/>
    <n v="3036331"/>
    <n v="4756662"/>
    <n v="5245470"/>
    <n v="5245470"/>
    <s v=""/>
    <x v="127"/>
  </r>
  <r>
    <x v="12"/>
    <x v="61"/>
    <s v="EP20"/>
    <x v="6"/>
    <x v="6"/>
    <x v="130"/>
    <s v="AAD_NONE"/>
    <s v="ELRA010100"/>
    <s v="1"/>
    <s v="S2P20-MAKTO2020"/>
    <n v="1256230"/>
    <m/>
    <m/>
    <m/>
    <s v=""/>
    <x v="127"/>
  </r>
  <r>
    <x v="12"/>
    <x v="61"/>
    <s v="EP20"/>
    <x v="6"/>
    <x v="6"/>
    <x v="130"/>
    <s v="AAD_NONE"/>
    <s v="ELMR010400"/>
    <s v="1"/>
    <s v="S2PPF-PR21-TOETUS"/>
    <n v="1816812"/>
    <n v="2494986"/>
    <n v="2315470"/>
    <n v="2315470"/>
    <s v=""/>
    <x v="127"/>
  </r>
  <r>
    <x v="12"/>
    <x v="61"/>
    <s v="EP20"/>
    <x v="6"/>
    <x v="6"/>
    <x v="130"/>
    <s v="AAD_NONE"/>
    <s v="ELMR010400"/>
    <s v="1"/>
    <s v="S2P20-MAKTO2020"/>
    <n v="516921"/>
    <m/>
    <m/>
    <m/>
    <s v=""/>
    <x v="127"/>
  </r>
  <r>
    <x v="12"/>
    <x v="61"/>
    <s v="EP20"/>
    <x v="6"/>
    <x v="6"/>
    <x v="131"/>
    <s v="AAD_NONE"/>
    <s v="PKBM010800"/>
    <s v="1"/>
    <s v="S3PFF-PR21-TOETUS"/>
    <n v="1869476"/>
    <n v="1869476"/>
    <n v="1869476"/>
    <n v="1869476"/>
    <s v=""/>
    <x v="128"/>
  </r>
  <r>
    <x v="12"/>
    <x v="61"/>
    <s v="EP20"/>
    <x v="6"/>
    <x v="6"/>
    <x v="131"/>
    <s v="AAD_NONE"/>
    <s v="PKBM010900"/>
    <s v="1"/>
    <s v="S3PFF-PR21-TOETUS"/>
    <n v="1147739"/>
    <n v="1147739"/>
    <n v="1147739"/>
    <n v="1147739"/>
    <s v=""/>
    <x v="128"/>
  </r>
  <r>
    <x v="12"/>
    <x v="61"/>
    <s v="EP20"/>
    <x v="6"/>
    <x v="6"/>
    <x v="131"/>
    <s v="AAD_NONE"/>
    <s v="PKBM011000"/>
    <s v="1"/>
    <s v="S3PFF-PR21-TOETUS"/>
    <n v="520000"/>
    <n v="520000"/>
    <n v="520000"/>
    <n v="520000"/>
    <s v=""/>
    <x v="128"/>
  </r>
  <r>
    <x v="12"/>
    <x v="61"/>
    <s v="EP20"/>
    <x v="6"/>
    <x v="6"/>
    <x v="131"/>
    <s v="AAD_NONE"/>
    <s v="PKBM011100"/>
    <s v="1"/>
    <s v="S3PFF-PR21-TOETUS"/>
    <n v="191250"/>
    <n v="191250"/>
    <n v="191250"/>
    <n v="191250"/>
    <s v=""/>
    <x v="128"/>
  </r>
  <r>
    <x v="12"/>
    <x v="61"/>
    <s v="EP20"/>
    <x v="8"/>
    <x v="1"/>
    <x v="3"/>
    <s v="AAD_NONE"/>
    <s v="XX01000000"/>
    <s v="1"/>
    <s v="-"/>
    <n v="700966"/>
    <n v="810746"/>
    <n v="920746"/>
    <n v="920746"/>
    <s v=""/>
    <x v="3"/>
  </r>
  <r>
    <x v="12"/>
    <x v="61"/>
    <s v="EP20"/>
    <x v="8"/>
    <x v="1"/>
    <x v="13"/>
    <s v="AAD_NONE"/>
    <s v="XX01000000"/>
    <s v="1"/>
    <s v="-"/>
    <n v="64119"/>
    <n v="64119"/>
    <n v="64119"/>
    <n v="64119"/>
    <s v=""/>
    <x v="13"/>
  </r>
  <r>
    <x v="12"/>
    <x v="62"/>
    <s v="EP50"/>
    <x v="3"/>
    <x v="0"/>
    <x v="3"/>
    <s v="AAD_NONE"/>
    <s v="PKTO010100"/>
    <s v="1"/>
    <s v="-"/>
    <n v="956503"/>
    <n v="956503"/>
    <n v="956503"/>
    <n v="956503"/>
    <s v=""/>
    <x v="3"/>
  </r>
  <r>
    <x v="12"/>
    <x v="62"/>
    <s v="EP50"/>
    <x v="3"/>
    <x v="0"/>
    <x v="3"/>
    <s v="AAD_NONE"/>
    <s v="PKTO010200"/>
    <s v="1"/>
    <s v="-"/>
    <n v="3608402"/>
    <n v="3608402"/>
    <n v="3608402"/>
    <n v="3608402"/>
    <s v=""/>
    <x v="3"/>
  </r>
  <r>
    <x v="12"/>
    <x v="62"/>
    <s v="EP50"/>
    <x v="3"/>
    <x v="0"/>
    <x v="3"/>
    <s v="AAD_NONE"/>
    <s v="PKTO010300"/>
    <s v="1"/>
    <s v="-"/>
    <n v="3236711"/>
    <n v="3236711"/>
    <n v="3236711"/>
    <n v="3236711"/>
    <s v=""/>
    <x v="3"/>
  </r>
  <r>
    <x v="12"/>
    <x v="62"/>
    <s v="EP50"/>
    <x v="3"/>
    <x v="0"/>
    <x v="3"/>
    <s v="AAD_NONE"/>
    <s v="PKTO010400"/>
    <s v="1"/>
    <s v="-"/>
    <n v="314487"/>
    <n v="314487"/>
    <n v="314487"/>
    <n v="314487"/>
    <s v=""/>
    <x v="3"/>
  </r>
  <r>
    <x v="12"/>
    <x v="62"/>
    <s v="EP50"/>
    <x v="3"/>
    <x v="0"/>
    <x v="3"/>
    <s v="AAD_NONE"/>
    <s v="PKTO010500"/>
    <s v="1"/>
    <s v="-"/>
    <n v="142673"/>
    <n v="142673"/>
    <n v="142673"/>
    <n v="142673"/>
    <s v=""/>
    <x v="3"/>
  </r>
  <r>
    <x v="12"/>
    <x v="62"/>
    <s v="EP50"/>
    <x v="3"/>
    <x v="0"/>
    <x v="3"/>
    <s v="AAD_NONE"/>
    <s v="PKTO010600"/>
    <s v="1"/>
    <s v="-"/>
    <n v="1072478"/>
    <n v="1072478"/>
    <n v="1072478"/>
    <n v="1072478"/>
    <s v=""/>
    <x v="3"/>
  </r>
  <r>
    <x v="12"/>
    <x v="62"/>
    <s v="EP50"/>
    <x v="3"/>
    <x v="0"/>
    <x v="3"/>
    <s v="AAD_NONE"/>
    <s v="PKBM010500"/>
    <s v="1"/>
    <s v="-"/>
    <n v="143258"/>
    <n v="143258"/>
    <n v="143258"/>
    <n v="143258"/>
    <s v=""/>
    <x v="3"/>
  </r>
  <r>
    <x v="12"/>
    <x v="62"/>
    <s v="EP50"/>
    <x v="3"/>
    <x v="0"/>
    <x v="3"/>
    <s v="AAD_NONE"/>
    <s v="PKBM010600"/>
    <s v="1"/>
    <s v="-"/>
    <n v="380064"/>
    <n v="380064"/>
    <n v="380064"/>
    <n v="380064"/>
    <s v=""/>
    <x v="3"/>
  </r>
  <r>
    <x v="12"/>
    <x v="62"/>
    <s v="EP50"/>
    <x v="3"/>
    <x v="0"/>
    <x v="3"/>
    <s v="AAD_NONE"/>
    <s v="PKBM010700"/>
    <s v="1"/>
    <s v="-"/>
    <n v="31908"/>
    <n v="31908"/>
    <n v="31908"/>
    <n v="31908"/>
    <s v=""/>
    <x v="3"/>
  </r>
  <r>
    <x v="12"/>
    <x v="62"/>
    <s v="EP50"/>
    <x v="3"/>
    <x v="0"/>
    <x v="3"/>
    <s v="AAD_NONE"/>
    <s v="PKBM010800"/>
    <s v="1"/>
    <s v="-"/>
    <n v="499603"/>
    <n v="499603"/>
    <n v="499603"/>
    <n v="499603"/>
    <s v=""/>
    <x v="3"/>
  </r>
  <r>
    <x v="12"/>
    <x v="62"/>
    <s v="EP50"/>
    <x v="3"/>
    <x v="0"/>
    <x v="3"/>
    <s v="AAD_NONE"/>
    <s v="ELMR010400"/>
    <s v="1"/>
    <s v="-"/>
    <n v="2012361"/>
    <n v="2012361"/>
    <n v="2012361"/>
    <n v="2012361"/>
    <s v=""/>
    <x v="3"/>
  </r>
  <r>
    <x v="12"/>
    <x v="62"/>
    <s v="EP50"/>
    <x v="3"/>
    <x v="4"/>
    <x v="3"/>
    <s v="AAD_NONE"/>
    <s v="PKTO010100"/>
    <s v="1"/>
    <s v="2P50-PF21-TA"/>
    <n v="561"/>
    <n v="561"/>
    <n v="561"/>
    <n v="561"/>
    <s v=""/>
    <x v="3"/>
  </r>
  <r>
    <x v="12"/>
    <x v="62"/>
    <s v="EP50"/>
    <x v="3"/>
    <x v="4"/>
    <x v="3"/>
    <s v="AAD_NONE"/>
    <s v="PKTO010100"/>
    <s v="1"/>
    <s v="9P50-MU00-TAIMETAUD"/>
    <n v="2917"/>
    <n v="2917"/>
    <n v="2917"/>
    <n v="2917"/>
    <s v=""/>
    <x v="3"/>
  </r>
  <r>
    <x v="12"/>
    <x v="62"/>
    <s v="EP50"/>
    <x v="3"/>
    <x v="4"/>
    <x v="3"/>
    <s v="AAD_NONE"/>
    <s v="PKTO010100"/>
    <s v="1"/>
    <s v="9P50-MU00-TAIMEKAITS"/>
    <n v="85900"/>
    <n v="85900"/>
    <n v="85900"/>
    <n v="85900"/>
    <s v=""/>
    <x v="3"/>
  </r>
  <r>
    <x v="12"/>
    <x v="62"/>
    <s v="EP50"/>
    <x v="3"/>
    <x v="4"/>
    <x v="3"/>
    <s v="AAD_NONE"/>
    <s v="PKTO010200"/>
    <s v="1"/>
    <s v="2P50-PF21-TA"/>
    <n v="15189"/>
    <n v="15189"/>
    <n v="15189"/>
    <n v="15189"/>
    <s v=""/>
    <x v="3"/>
  </r>
  <r>
    <x v="12"/>
    <x v="62"/>
    <s v="EP50"/>
    <x v="3"/>
    <x v="4"/>
    <x v="3"/>
    <s v="AAD_NONE"/>
    <s v="PKTO010200"/>
    <s v="1"/>
    <s v="9P50-MU00-SEAKATK"/>
    <n v="33404"/>
    <n v="33404"/>
    <n v="33404"/>
    <n v="33404"/>
    <s v=""/>
    <x v="3"/>
  </r>
  <r>
    <x v="12"/>
    <x v="62"/>
    <s v="EP50"/>
    <x v="3"/>
    <x v="4"/>
    <x v="3"/>
    <s v="AAD_NONE"/>
    <s v="PKTO010200"/>
    <s v="1"/>
    <s v="9P50-MU00-LINNUGRIPP"/>
    <n v="3223"/>
    <n v="3223"/>
    <n v="3223"/>
    <n v="3223"/>
    <s v=""/>
    <x v="3"/>
  </r>
  <r>
    <x v="12"/>
    <x v="62"/>
    <s v="EP50"/>
    <x v="3"/>
    <x v="4"/>
    <x v="3"/>
    <s v="AAD_NONE"/>
    <s v="PKTO010200"/>
    <s v="1"/>
    <s v="9P50-MU00-MARUTAUD"/>
    <n v="28110"/>
    <n v="28110"/>
    <n v="28110"/>
    <n v="28110"/>
    <s v=""/>
    <x v="3"/>
  </r>
  <r>
    <x v="12"/>
    <x v="62"/>
    <s v="EP50"/>
    <x v="3"/>
    <x v="4"/>
    <x v="3"/>
    <s v="AAD_NONE"/>
    <s v="PKTO010200"/>
    <s v="1"/>
    <s v="9P50-MU00-TAIMETAUD"/>
    <n v="30870"/>
    <n v="30870"/>
    <n v="30870"/>
    <n v="30870"/>
    <s v=""/>
    <x v="3"/>
  </r>
  <r>
    <x v="12"/>
    <x v="62"/>
    <s v="EP50"/>
    <x v="3"/>
    <x v="4"/>
    <x v="3"/>
    <s v="AAD_NONE"/>
    <s v="PKTO010200"/>
    <s v="1"/>
    <s v="9P50-MU21-OH4"/>
    <n v="4208"/>
    <n v="4208"/>
    <n v="0"/>
    <n v="0"/>
    <s v=""/>
    <x v="3"/>
  </r>
  <r>
    <x v="12"/>
    <x v="62"/>
    <s v="EP50"/>
    <x v="3"/>
    <x v="4"/>
    <x v="3"/>
    <s v="AAD_NONE"/>
    <s v="PKTO010300"/>
    <s v="1"/>
    <s v="2P50-PF21-TA"/>
    <n v="460"/>
    <n v="460"/>
    <n v="460"/>
    <n v="460"/>
    <s v=""/>
    <x v="3"/>
  </r>
  <r>
    <x v="12"/>
    <x v="62"/>
    <s v="EP50"/>
    <x v="3"/>
    <x v="4"/>
    <x v="3"/>
    <s v="AAD_NONE"/>
    <s v="PKTO010300"/>
    <s v="1"/>
    <s v="9P50-MU00-SEAKATK"/>
    <n v="1118"/>
    <n v="1118"/>
    <n v="1118"/>
    <n v="1118"/>
    <s v=""/>
    <x v="3"/>
  </r>
  <r>
    <x v="12"/>
    <x v="62"/>
    <s v="EP50"/>
    <x v="3"/>
    <x v="4"/>
    <x v="3"/>
    <s v="AAD_NONE"/>
    <s v="PKTO010300"/>
    <s v="1"/>
    <s v="9P50-MU00-LINNUGRIPP"/>
    <n v="213"/>
    <n v="213"/>
    <n v="213"/>
    <n v="213"/>
    <s v=""/>
    <x v="3"/>
  </r>
  <r>
    <x v="12"/>
    <x v="62"/>
    <s v="EP50"/>
    <x v="3"/>
    <x v="4"/>
    <x v="3"/>
    <s v="AAD_NONE"/>
    <s v="PKTO010300"/>
    <s v="1"/>
    <s v="9P50-MU00-MARUTAUD"/>
    <n v="213"/>
    <n v="213"/>
    <n v="213"/>
    <n v="213"/>
    <s v=""/>
    <x v="3"/>
  </r>
  <r>
    <x v="12"/>
    <x v="62"/>
    <s v="EP50"/>
    <x v="3"/>
    <x v="4"/>
    <x v="3"/>
    <s v="AAD_NONE"/>
    <s v="PKTO010300"/>
    <s v="1"/>
    <s v="9P50-MU00-TAIMETAUD"/>
    <n v="1379"/>
    <n v="1379"/>
    <n v="1379"/>
    <n v="1379"/>
    <s v=""/>
    <x v="3"/>
  </r>
  <r>
    <x v="12"/>
    <x v="62"/>
    <s v="EP50"/>
    <x v="3"/>
    <x v="4"/>
    <x v="3"/>
    <s v="AAD_NONE"/>
    <s v="PKTO010300"/>
    <s v="1"/>
    <s v="9P50-MU00-RESIST"/>
    <n v="3000"/>
    <n v="3000"/>
    <n v="3000"/>
    <n v="3000"/>
    <s v=""/>
    <x v="3"/>
  </r>
  <r>
    <x v="12"/>
    <x v="62"/>
    <s v="EP50"/>
    <x v="3"/>
    <x v="4"/>
    <x v="3"/>
    <s v="AAD_NONE"/>
    <s v="PKTO010400"/>
    <s v="1"/>
    <s v="2P50-PF21-TA"/>
    <n v="147"/>
    <n v="147"/>
    <n v="147"/>
    <n v="147"/>
    <s v=""/>
    <x v="3"/>
  </r>
  <r>
    <x v="12"/>
    <x v="62"/>
    <s v="EP50"/>
    <x v="3"/>
    <x v="4"/>
    <x v="3"/>
    <s v="AAD_NONE"/>
    <s v="PKTO010400"/>
    <s v="1"/>
    <s v="9P50-MU00-TAIMETAUD"/>
    <n v="2310"/>
    <n v="2310"/>
    <n v="2310"/>
    <n v="2310"/>
    <s v=""/>
    <x v="3"/>
  </r>
  <r>
    <x v="12"/>
    <x v="62"/>
    <s v="EP50"/>
    <x v="3"/>
    <x v="4"/>
    <x v="3"/>
    <s v="AAD_NONE"/>
    <s v="PKTO010500"/>
    <s v="1"/>
    <s v="2P50-PF21-TA"/>
    <n v="4931"/>
    <n v="4931"/>
    <n v="4931"/>
    <n v="4931"/>
    <s v=""/>
    <x v="3"/>
  </r>
  <r>
    <x v="12"/>
    <x v="62"/>
    <s v="EP50"/>
    <x v="3"/>
    <x v="4"/>
    <x v="3"/>
    <s v="AAD_NONE"/>
    <s v="PKTO010600"/>
    <s v="1"/>
    <s v="2P50-PF21-TA"/>
    <n v="6499"/>
    <n v="6499"/>
    <n v="6499"/>
    <n v="6499"/>
    <s v=""/>
    <x v="3"/>
  </r>
  <r>
    <x v="12"/>
    <x v="62"/>
    <s v="EP50"/>
    <x v="3"/>
    <x v="4"/>
    <x v="3"/>
    <s v="AAD_NONE"/>
    <s v="PKBM010600"/>
    <s v="1"/>
    <s v="2P50-PF21-TA"/>
    <n v="13"/>
    <n v="13"/>
    <n v="13"/>
    <n v="13"/>
    <s v=""/>
    <x v="3"/>
  </r>
  <r>
    <x v="12"/>
    <x v="62"/>
    <s v="EP50"/>
    <x v="3"/>
    <x v="4"/>
    <x v="3"/>
    <s v="AAD_NONE"/>
    <s v="PKBM010600"/>
    <s v="1"/>
    <s v="9P50-MU00-SEAKATK"/>
    <n v="1"/>
    <n v="1"/>
    <n v="1"/>
    <n v="1"/>
    <s v=""/>
    <x v="3"/>
  </r>
  <r>
    <x v="12"/>
    <x v="62"/>
    <s v="EP50"/>
    <x v="3"/>
    <x v="4"/>
    <x v="3"/>
    <s v="AAD_NONE"/>
    <s v="PKBM010600"/>
    <s v="1"/>
    <s v="9P50-MU00-TAIMETAUD"/>
    <n v="1709"/>
    <n v="1709"/>
    <n v="1709"/>
    <n v="1709"/>
    <s v=""/>
    <x v="3"/>
  </r>
  <r>
    <x v="12"/>
    <x v="62"/>
    <s v="EP50"/>
    <x v="3"/>
    <x v="4"/>
    <x v="3"/>
    <s v="AAD_NONE"/>
    <s v="ELMR010400"/>
    <s v="1"/>
    <s v="2P50-PF21-TA"/>
    <n v="218704"/>
    <n v="218704"/>
    <n v="218704"/>
    <n v="218704"/>
    <s v=""/>
    <x v="3"/>
  </r>
  <r>
    <x v="12"/>
    <x v="62"/>
    <s v="EP50"/>
    <x v="3"/>
    <x v="3"/>
    <x v="3"/>
    <s v="AAD_NONE"/>
    <s v="PKTO010100"/>
    <s v="1"/>
    <s v="-"/>
    <n v="3059"/>
    <n v="3059"/>
    <n v="3059"/>
    <n v="3059"/>
    <s v=""/>
    <x v="3"/>
  </r>
  <r>
    <x v="12"/>
    <x v="62"/>
    <s v="EP50"/>
    <x v="3"/>
    <x v="3"/>
    <x v="3"/>
    <s v="AAD_NONE"/>
    <s v="PKTO010200"/>
    <s v="1"/>
    <s v="-"/>
    <n v="193047"/>
    <n v="193047"/>
    <n v="193047"/>
    <n v="193047"/>
    <s v=""/>
    <x v="3"/>
  </r>
  <r>
    <x v="12"/>
    <x v="62"/>
    <s v="EP50"/>
    <x v="3"/>
    <x v="3"/>
    <x v="3"/>
    <s v="AAD_NONE"/>
    <s v="PKTO010300"/>
    <s v="1"/>
    <s v="-"/>
    <n v="1857607"/>
    <n v="1857607"/>
    <n v="1857607"/>
    <n v="1857607"/>
    <s v=""/>
    <x v="3"/>
  </r>
  <r>
    <x v="12"/>
    <x v="62"/>
    <s v="EP50"/>
    <x v="3"/>
    <x v="3"/>
    <x v="3"/>
    <s v="AAD_NONE"/>
    <s v="PKTO010400"/>
    <s v="1"/>
    <s v="-"/>
    <n v="989"/>
    <n v="989"/>
    <n v="989"/>
    <n v="989"/>
    <s v=""/>
    <x v="3"/>
  </r>
  <r>
    <x v="12"/>
    <x v="62"/>
    <s v="EP50"/>
    <x v="3"/>
    <x v="3"/>
    <x v="3"/>
    <s v="AAD_NONE"/>
    <s v="PKTO010500"/>
    <s v="1"/>
    <s v="-"/>
    <n v="416"/>
    <n v="416"/>
    <n v="416"/>
    <n v="416"/>
    <s v=""/>
    <x v="3"/>
  </r>
  <r>
    <x v="12"/>
    <x v="62"/>
    <s v="EP50"/>
    <x v="3"/>
    <x v="3"/>
    <x v="3"/>
    <s v="AAD_NONE"/>
    <s v="PKTO010600"/>
    <s v="1"/>
    <s v="-"/>
    <n v="22645"/>
    <n v="22645"/>
    <n v="22645"/>
    <n v="22645"/>
    <s v=""/>
    <x v="3"/>
  </r>
  <r>
    <x v="12"/>
    <x v="62"/>
    <s v="EP50"/>
    <x v="3"/>
    <x v="3"/>
    <x v="3"/>
    <s v="AAD_NONE"/>
    <s v="PKBM010500"/>
    <s v="1"/>
    <s v="-"/>
    <n v="10687"/>
    <n v="10687"/>
    <n v="10687"/>
    <n v="10687"/>
    <s v=""/>
    <x v="3"/>
  </r>
  <r>
    <x v="12"/>
    <x v="62"/>
    <s v="EP50"/>
    <x v="3"/>
    <x v="3"/>
    <x v="3"/>
    <s v="AAD_NONE"/>
    <s v="PKBM010600"/>
    <s v="1"/>
    <s v="-"/>
    <n v="25998"/>
    <n v="25998"/>
    <n v="25998"/>
    <n v="25998"/>
    <s v=""/>
    <x v="3"/>
  </r>
  <r>
    <x v="12"/>
    <x v="62"/>
    <s v="EP50"/>
    <x v="3"/>
    <x v="3"/>
    <x v="3"/>
    <s v="AAD_NONE"/>
    <s v="PKBM010700"/>
    <s v="1"/>
    <s v="-"/>
    <n v="87"/>
    <n v="87"/>
    <n v="87"/>
    <n v="87"/>
    <s v=""/>
    <x v="3"/>
  </r>
  <r>
    <x v="12"/>
    <x v="62"/>
    <s v="EP50"/>
    <x v="3"/>
    <x v="3"/>
    <x v="3"/>
    <s v="AAD_NONE"/>
    <s v="PKBM010800"/>
    <s v="1"/>
    <s v="-"/>
    <n v="1522"/>
    <n v="1522"/>
    <n v="1522"/>
    <n v="1522"/>
    <s v=""/>
    <x v="3"/>
  </r>
  <r>
    <x v="12"/>
    <x v="62"/>
    <s v="EP50"/>
    <x v="3"/>
    <x v="3"/>
    <x v="3"/>
    <s v="AAD_NONE"/>
    <s v="ELMR010400"/>
    <s v="1"/>
    <s v="-"/>
    <n v="7534"/>
    <n v="7534"/>
    <n v="7534"/>
    <n v="7534"/>
    <s v=""/>
    <x v="3"/>
  </r>
  <r>
    <x v="12"/>
    <x v="62"/>
    <s v="EP50"/>
    <x v="4"/>
    <x v="0"/>
    <x v="3"/>
    <s v="AAD_NONE"/>
    <s v="PKTO010100"/>
    <s v="1"/>
    <s v="-"/>
    <n v="91265"/>
    <n v="91265"/>
    <n v="91265"/>
    <n v="91265"/>
    <s v=""/>
    <x v="3"/>
  </r>
  <r>
    <x v="12"/>
    <x v="62"/>
    <s v="EP50"/>
    <x v="4"/>
    <x v="0"/>
    <x v="3"/>
    <s v="AAD_NONE"/>
    <s v="PKTO010200"/>
    <s v="1"/>
    <s v="-"/>
    <n v="725380"/>
    <n v="725380"/>
    <n v="725380"/>
    <n v="725380"/>
    <s v=""/>
    <x v="3"/>
  </r>
  <r>
    <x v="12"/>
    <x v="62"/>
    <s v="EP50"/>
    <x v="4"/>
    <x v="0"/>
    <x v="3"/>
    <s v="AAD_NONE"/>
    <s v="PKTO010300"/>
    <s v="1"/>
    <s v="-"/>
    <n v="651027"/>
    <n v="651027"/>
    <n v="651027"/>
    <n v="651027"/>
    <s v=""/>
    <x v="3"/>
  </r>
  <r>
    <x v="12"/>
    <x v="62"/>
    <s v="EP50"/>
    <x v="4"/>
    <x v="0"/>
    <x v="3"/>
    <s v="AAD_NONE"/>
    <s v="PKTO010400"/>
    <s v="1"/>
    <s v="-"/>
    <n v="39807"/>
    <n v="39807"/>
    <n v="39807"/>
    <n v="39807"/>
    <s v=""/>
    <x v="3"/>
  </r>
  <r>
    <x v="12"/>
    <x v="62"/>
    <s v="EP50"/>
    <x v="4"/>
    <x v="0"/>
    <x v="3"/>
    <s v="AAD_NONE"/>
    <s v="PKTO010500"/>
    <s v="1"/>
    <s v="-"/>
    <n v="26792"/>
    <n v="26792"/>
    <n v="26792"/>
    <n v="26792"/>
    <s v=""/>
    <x v="3"/>
  </r>
  <r>
    <x v="12"/>
    <x v="62"/>
    <s v="EP50"/>
    <x v="4"/>
    <x v="0"/>
    <x v="3"/>
    <s v="AAD_NONE"/>
    <s v="PKTO010600"/>
    <s v="1"/>
    <s v="-"/>
    <n v="126810"/>
    <n v="126810"/>
    <n v="126810"/>
    <n v="126810"/>
    <s v=""/>
    <x v="3"/>
  </r>
  <r>
    <x v="12"/>
    <x v="62"/>
    <s v="EP50"/>
    <x v="4"/>
    <x v="0"/>
    <x v="3"/>
    <s v="AAD_NONE"/>
    <s v="PKBM010500"/>
    <s v="1"/>
    <s v="-"/>
    <n v="15455"/>
    <n v="15455"/>
    <n v="15455"/>
    <n v="15455"/>
    <s v=""/>
    <x v="3"/>
  </r>
  <r>
    <x v="12"/>
    <x v="62"/>
    <s v="EP50"/>
    <x v="4"/>
    <x v="0"/>
    <x v="3"/>
    <s v="AAD_NONE"/>
    <s v="PKBM010600"/>
    <s v="1"/>
    <s v="-"/>
    <n v="52570"/>
    <n v="52570"/>
    <n v="52570"/>
    <n v="52570"/>
    <s v=""/>
    <x v="3"/>
  </r>
  <r>
    <x v="12"/>
    <x v="62"/>
    <s v="EP50"/>
    <x v="4"/>
    <x v="0"/>
    <x v="3"/>
    <s v="AAD_NONE"/>
    <s v="PKBM010700"/>
    <s v="1"/>
    <s v="-"/>
    <n v="26880"/>
    <n v="26880"/>
    <n v="26880"/>
    <n v="26880"/>
    <s v=""/>
    <x v="3"/>
  </r>
  <r>
    <x v="12"/>
    <x v="62"/>
    <s v="EP50"/>
    <x v="4"/>
    <x v="0"/>
    <x v="3"/>
    <s v="AAD_NONE"/>
    <s v="PKBM010800"/>
    <s v="1"/>
    <s v="-"/>
    <n v="29459"/>
    <n v="29459"/>
    <n v="29459"/>
    <n v="29459"/>
    <s v=""/>
    <x v="3"/>
  </r>
  <r>
    <x v="12"/>
    <x v="62"/>
    <s v="EP50"/>
    <x v="4"/>
    <x v="0"/>
    <x v="3"/>
    <s v="AAD_NONE"/>
    <s v="ELMR010400"/>
    <s v="1"/>
    <s v="-"/>
    <n v="836313"/>
    <n v="836313"/>
    <n v="836313"/>
    <n v="836313"/>
    <s v=""/>
    <x v="3"/>
  </r>
  <r>
    <x v="12"/>
    <x v="62"/>
    <s v="EP50"/>
    <x v="4"/>
    <x v="0"/>
    <x v="13"/>
    <s v="AAD_NONE"/>
    <s v="PKTO010100"/>
    <s v="1"/>
    <s v="-"/>
    <n v="100377"/>
    <n v="100377"/>
    <n v="100377"/>
    <n v="100377"/>
    <s v=""/>
    <x v="13"/>
  </r>
  <r>
    <x v="12"/>
    <x v="62"/>
    <s v="EP50"/>
    <x v="4"/>
    <x v="0"/>
    <x v="13"/>
    <s v="AAD_NONE"/>
    <s v="PKTO010200"/>
    <s v="1"/>
    <s v="-"/>
    <n v="401527"/>
    <n v="401527"/>
    <n v="401527"/>
    <n v="401527"/>
    <s v=""/>
    <x v="13"/>
  </r>
  <r>
    <x v="12"/>
    <x v="62"/>
    <s v="EP50"/>
    <x v="4"/>
    <x v="0"/>
    <x v="13"/>
    <s v="AAD_NONE"/>
    <s v="PKTO010300"/>
    <s v="1"/>
    <s v="-"/>
    <n v="525746"/>
    <n v="525746"/>
    <n v="525746"/>
    <n v="525746"/>
    <s v=""/>
    <x v="13"/>
  </r>
  <r>
    <x v="12"/>
    <x v="62"/>
    <s v="EP50"/>
    <x v="4"/>
    <x v="0"/>
    <x v="13"/>
    <s v="AAD_NONE"/>
    <s v="PKTO010400"/>
    <s v="1"/>
    <s v="-"/>
    <n v="28340"/>
    <n v="28340"/>
    <n v="28340"/>
    <n v="28340"/>
    <s v=""/>
    <x v="13"/>
  </r>
  <r>
    <x v="12"/>
    <x v="62"/>
    <s v="EP50"/>
    <x v="4"/>
    <x v="0"/>
    <x v="13"/>
    <s v="AAD_NONE"/>
    <s v="PKTO010500"/>
    <s v="1"/>
    <s v="-"/>
    <n v="9681"/>
    <n v="9681"/>
    <n v="9681"/>
    <n v="9681"/>
    <s v=""/>
    <x v="13"/>
  </r>
  <r>
    <x v="12"/>
    <x v="62"/>
    <s v="EP50"/>
    <x v="4"/>
    <x v="0"/>
    <x v="13"/>
    <s v="AAD_NONE"/>
    <s v="PKTO010600"/>
    <s v="1"/>
    <s v="-"/>
    <n v="118911"/>
    <n v="118911"/>
    <n v="118911"/>
    <n v="118911"/>
    <s v=""/>
    <x v="13"/>
  </r>
  <r>
    <x v="12"/>
    <x v="62"/>
    <s v="EP50"/>
    <x v="4"/>
    <x v="0"/>
    <x v="13"/>
    <s v="AAD_NONE"/>
    <s v="PKBM010500"/>
    <s v="1"/>
    <s v="-"/>
    <n v="20246"/>
    <n v="20246"/>
    <n v="20246"/>
    <n v="20246"/>
    <s v=""/>
    <x v="13"/>
  </r>
  <r>
    <x v="12"/>
    <x v="62"/>
    <s v="EP50"/>
    <x v="4"/>
    <x v="0"/>
    <x v="13"/>
    <s v="AAD_NONE"/>
    <s v="PKBM010600"/>
    <s v="1"/>
    <s v="-"/>
    <n v="41960"/>
    <n v="41960"/>
    <n v="41960"/>
    <n v="41960"/>
    <s v=""/>
    <x v="13"/>
  </r>
  <r>
    <x v="12"/>
    <x v="62"/>
    <s v="EP50"/>
    <x v="4"/>
    <x v="0"/>
    <x v="13"/>
    <s v="AAD_NONE"/>
    <s v="PKBM010700"/>
    <s v="1"/>
    <s v="-"/>
    <n v="4018"/>
    <n v="4018"/>
    <n v="4018"/>
    <n v="4018"/>
    <s v=""/>
    <x v="13"/>
  </r>
  <r>
    <x v="12"/>
    <x v="62"/>
    <s v="EP50"/>
    <x v="4"/>
    <x v="0"/>
    <x v="13"/>
    <s v="AAD_NONE"/>
    <s v="PKBM010800"/>
    <s v="1"/>
    <s v="-"/>
    <n v="58129"/>
    <n v="58129"/>
    <n v="58129"/>
    <n v="58129"/>
    <s v=""/>
    <x v="13"/>
  </r>
  <r>
    <x v="12"/>
    <x v="62"/>
    <s v="EP50"/>
    <x v="4"/>
    <x v="0"/>
    <x v="13"/>
    <s v="AAD_NONE"/>
    <s v="ELMR010400"/>
    <s v="1"/>
    <s v="-"/>
    <n v="259913"/>
    <n v="259913"/>
    <n v="259913"/>
    <n v="259913"/>
    <s v=""/>
    <x v="13"/>
  </r>
  <r>
    <x v="12"/>
    <x v="62"/>
    <s v="EP50"/>
    <x v="4"/>
    <x v="4"/>
    <x v="3"/>
    <s v="AAD_NONE"/>
    <s v="PKTO010200"/>
    <s v="1"/>
    <s v="9P50-MU00-SEAKATK"/>
    <n v="1602516"/>
    <n v="1602516"/>
    <n v="1602516"/>
    <n v="1602516"/>
    <s v=""/>
    <x v="3"/>
  </r>
  <r>
    <x v="12"/>
    <x v="62"/>
    <s v="EP50"/>
    <x v="4"/>
    <x v="4"/>
    <x v="3"/>
    <s v="AAD_NONE"/>
    <s v="PKTO010200"/>
    <s v="1"/>
    <s v="9P50-MU00-LINNUGRIPP"/>
    <n v="79151"/>
    <n v="79151"/>
    <n v="79151"/>
    <n v="79151"/>
    <s v=""/>
    <x v="3"/>
  </r>
  <r>
    <x v="12"/>
    <x v="62"/>
    <s v="EP50"/>
    <x v="4"/>
    <x v="4"/>
    <x v="3"/>
    <s v="AAD_NONE"/>
    <s v="PKTO010200"/>
    <s v="1"/>
    <s v="9P50-MU00-MARUTAUD"/>
    <n v="441901"/>
    <n v="441901"/>
    <n v="441901"/>
    <n v="441901"/>
    <s v=""/>
    <x v="3"/>
  </r>
  <r>
    <x v="12"/>
    <x v="62"/>
    <s v="EP50"/>
    <x v="4"/>
    <x v="4"/>
    <x v="3"/>
    <s v="AAD_NONE"/>
    <s v="PKTO010200"/>
    <s v="1"/>
    <s v="9P50-MU00-TSE"/>
    <n v="7082"/>
    <n v="7082"/>
    <n v="7082"/>
    <n v="7082"/>
    <s v=""/>
    <x v="3"/>
  </r>
  <r>
    <x v="12"/>
    <x v="62"/>
    <s v="EP50"/>
    <x v="4"/>
    <x v="4"/>
    <x v="3"/>
    <s v="AAD_NONE"/>
    <s v="PKTO010200"/>
    <s v="1"/>
    <s v="9P50-MU00-TAIMETAUD"/>
    <n v="24500"/>
    <n v="24500"/>
    <n v="24500"/>
    <n v="24500"/>
    <s v=""/>
    <x v="3"/>
  </r>
  <r>
    <x v="12"/>
    <x v="62"/>
    <s v="EP50"/>
    <x v="4"/>
    <x v="4"/>
    <x v="3"/>
    <s v="AAD_NONE"/>
    <s v="PKTO010200"/>
    <s v="1"/>
    <s v="9P50-MU21-OH4"/>
    <n v="2462"/>
    <n v="2462"/>
    <n v="0"/>
    <n v="0"/>
    <s v=""/>
    <x v="3"/>
  </r>
  <r>
    <x v="12"/>
    <x v="62"/>
    <s v="EP50"/>
    <x v="4"/>
    <x v="4"/>
    <x v="3"/>
    <s v="AAD_NONE"/>
    <s v="PKTO010300"/>
    <s v="1"/>
    <s v="9P50-MU00-RESIST"/>
    <n v="1640"/>
    <n v="1640"/>
    <n v="1640"/>
    <n v="1640"/>
    <s v=""/>
    <x v="3"/>
  </r>
  <r>
    <x v="12"/>
    <x v="62"/>
    <s v="EP50"/>
    <x v="4"/>
    <x v="3"/>
    <x v="3"/>
    <s v="AAD_NONE"/>
    <s v="PKTO010100"/>
    <s v="1"/>
    <s v="-"/>
    <n v="31422"/>
    <n v="31422"/>
    <n v="31422"/>
    <n v="31422"/>
    <s v=""/>
    <x v="3"/>
  </r>
  <r>
    <x v="12"/>
    <x v="62"/>
    <s v="EP50"/>
    <x v="4"/>
    <x v="3"/>
    <x v="3"/>
    <s v="AAD_NONE"/>
    <s v="PKTO010200"/>
    <s v="1"/>
    <s v="-"/>
    <n v="148390"/>
    <n v="148390"/>
    <n v="148390"/>
    <n v="148390"/>
    <s v=""/>
    <x v="3"/>
  </r>
  <r>
    <x v="12"/>
    <x v="62"/>
    <s v="EP50"/>
    <x v="4"/>
    <x v="3"/>
    <x v="3"/>
    <s v="AAD_NONE"/>
    <s v="PKTO010300"/>
    <s v="1"/>
    <s v="-"/>
    <n v="138375"/>
    <n v="138375"/>
    <n v="138375"/>
    <n v="138375"/>
    <s v=""/>
    <x v="3"/>
  </r>
  <r>
    <x v="12"/>
    <x v="62"/>
    <s v="EP50"/>
    <x v="4"/>
    <x v="3"/>
    <x v="3"/>
    <s v="AAD_NONE"/>
    <s v="PKTO010400"/>
    <s v="1"/>
    <s v="-"/>
    <n v="25219"/>
    <n v="25219"/>
    <n v="25219"/>
    <n v="25219"/>
    <s v=""/>
    <x v="3"/>
  </r>
  <r>
    <x v="12"/>
    <x v="62"/>
    <s v="EP50"/>
    <x v="4"/>
    <x v="3"/>
    <x v="3"/>
    <s v="AAD_NONE"/>
    <s v="PKTO010500"/>
    <s v="1"/>
    <s v="-"/>
    <n v="8896"/>
    <n v="8896"/>
    <n v="8896"/>
    <n v="8896"/>
    <s v=""/>
    <x v="3"/>
  </r>
  <r>
    <x v="12"/>
    <x v="62"/>
    <s v="EP50"/>
    <x v="4"/>
    <x v="3"/>
    <x v="3"/>
    <s v="AAD_NONE"/>
    <s v="PKTO010600"/>
    <s v="1"/>
    <s v="-"/>
    <n v="34340"/>
    <n v="34340"/>
    <n v="34340"/>
    <n v="34340"/>
    <s v=""/>
    <x v="3"/>
  </r>
  <r>
    <x v="12"/>
    <x v="62"/>
    <s v="EP50"/>
    <x v="4"/>
    <x v="3"/>
    <x v="3"/>
    <s v="AAD_NONE"/>
    <s v="PKBM010500"/>
    <s v="1"/>
    <s v="-"/>
    <n v="3921"/>
    <n v="3921"/>
    <n v="3921"/>
    <n v="3921"/>
    <s v=""/>
    <x v="3"/>
  </r>
  <r>
    <x v="12"/>
    <x v="62"/>
    <s v="EP50"/>
    <x v="4"/>
    <x v="3"/>
    <x v="3"/>
    <s v="AAD_NONE"/>
    <s v="PKBM010600"/>
    <s v="1"/>
    <s v="-"/>
    <n v="11172"/>
    <n v="11172"/>
    <n v="11172"/>
    <n v="11172"/>
    <s v=""/>
    <x v="3"/>
  </r>
  <r>
    <x v="12"/>
    <x v="62"/>
    <s v="EP50"/>
    <x v="4"/>
    <x v="3"/>
    <x v="3"/>
    <s v="AAD_NONE"/>
    <s v="PKBM010700"/>
    <s v="1"/>
    <s v="-"/>
    <n v="589"/>
    <n v="589"/>
    <n v="589"/>
    <n v="589"/>
    <s v=""/>
    <x v="3"/>
  </r>
  <r>
    <x v="12"/>
    <x v="62"/>
    <s v="EP50"/>
    <x v="4"/>
    <x v="3"/>
    <x v="3"/>
    <s v="AAD_NONE"/>
    <s v="PKBM010800"/>
    <s v="1"/>
    <s v="-"/>
    <n v="10890"/>
    <n v="10890"/>
    <n v="10890"/>
    <n v="10890"/>
    <s v=""/>
    <x v="3"/>
  </r>
  <r>
    <x v="12"/>
    <x v="62"/>
    <s v="EP50"/>
    <x v="4"/>
    <x v="3"/>
    <x v="3"/>
    <s v="AAD_NONE"/>
    <s v="ELMR010400"/>
    <s v="1"/>
    <s v="-"/>
    <n v="61196"/>
    <n v="61196"/>
    <n v="61196"/>
    <n v="61196"/>
    <s v=""/>
    <x v="3"/>
  </r>
  <r>
    <x v="12"/>
    <x v="62"/>
    <s v="EP50"/>
    <x v="16"/>
    <x v="0"/>
    <x v="9"/>
    <s v="AAD_NONE"/>
    <s v="PKTO010200"/>
    <s v="1"/>
    <s v="-"/>
    <n v="92516"/>
    <n v="92516"/>
    <n v="92516"/>
    <n v="92516"/>
    <s v=""/>
    <x v="9"/>
  </r>
  <r>
    <x v="12"/>
    <x v="62"/>
    <s v="EP50"/>
    <x v="16"/>
    <x v="0"/>
    <x v="9"/>
    <s v="AAD_NONE"/>
    <s v="PKTO010400"/>
    <s v="1"/>
    <s v="-"/>
    <n v="15239"/>
    <n v="15239"/>
    <n v="15239"/>
    <n v="15239"/>
    <s v=""/>
    <x v="9"/>
  </r>
  <r>
    <x v="12"/>
    <x v="62"/>
    <s v="EP50"/>
    <x v="16"/>
    <x v="0"/>
    <x v="9"/>
    <s v="AAD_NONE"/>
    <s v="PKTO010500"/>
    <s v="1"/>
    <s v="-"/>
    <n v="3660"/>
    <n v="3660"/>
    <n v="3660"/>
    <n v="3660"/>
    <s v=""/>
    <x v="9"/>
  </r>
  <r>
    <x v="12"/>
    <x v="62"/>
    <s v="EP50"/>
    <x v="16"/>
    <x v="0"/>
    <x v="9"/>
    <s v="AAD_NONE"/>
    <s v="ELMR010400"/>
    <s v="1"/>
    <s v="-"/>
    <n v="2511"/>
    <n v="2511"/>
    <n v="2511"/>
    <n v="2511"/>
    <s v=""/>
    <x v="9"/>
  </r>
  <r>
    <x v="12"/>
    <x v="62"/>
    <s v="EP50"/>
    <x v="10"/>
    <x v="4"/>
    <x v="3"/>
    <s v="AAD_NONE"/>
    <s v="XX01000000"/>
    <s v="1"/>
    <s v="2P50-PF21-TA"/>
    <n v="147902"/>
    <n v="147902"/>
    <n v="147902"/>
    <n v="147902"/>
    <s v=""/>
    <x v="3"/>
  </r>
  <r>
    <x v="12"/>
    <x v="62"/>
    <s v="EP50"/>
    <x v="10"/>
    <x v="4"/>
    <x v="3"/>
    <s v="AAD_NONE"/>
    <s v="XX01000000"/>
    <s v="1"/>
    <s v="9P50-MU00-SEAKATK"/>
    <n v="444733"/>
    <n v="444733"/>
    <n v="444733"/>
    <n v="444733"/>
    <s v=""/>
    <x v="3"/>
  </r>
  <r>
    <x v="12"/>
    <x v="62"/>
    <s v="EP50"/>
    <x v="10"/>
    <x v="4"/>
    <x v="3"/>
    <s v="AAD_NONE"/>
    <s v="XX01000000"/>
    <s v="1"/>
    <s v="9P50-MU00-LINNUGRIPP"/>
    <n v="38807"/>
    <n v="38807"/>
    <n v="38807"/>
    <n v="38807"/>
    <s v=""/>
    <x v="3"/>
  </r>
  <r>
    <x v="12"/>
    <x v="62"/>
    <s v="EP50"/>
    <x v="10"/>
    <x v="4"/>
    <x v="3"/>
    <s v="AAD_NONE"/>
    <s v="XX01000000"/>
    <s v="1"/>
    <s v="9P50-MU00-MARUTAUD"/>
    <n v="204965"/>
    <n v="204965"/>
    <n v="204965"/>
    <n v="204965"/>
    <s v=""/>
    <x v="3"/>
  </r>
  <r>
    <x v="12"/>
    <x v="62"/>
    <s v="EP50"/>
    <x v="10"/>
    <x v="4"/>
    <x v="3"/>
    <s v="AAD_NONE"/>
    <s v="XX01000000"/>
    <s v="1"/>
    <s v="9P50-MU00-TAIMETAUD"/>
    <n v="14506"/>
    <n v="14506"/>
    <n v="14506"/>
    <n v="14506"/>
    <s v=""/>
    <x v="3"/>
  </r>
  <r>
    <x v="12"/>
    <x v="62"/>
    <s v="EP50"/>
    <x v="10"/>
    <x v="4"/>
    <x v="3"/>
    <s v="AAD_NONE"/>
    <s v="XX01000000"/>
    <s v="1"/>
    <s v="9P50-MU00-RESIST"/>
    <n v="3480"/>
    <n v="3480"/>
    <n v="3480"/>
    <n v="3480"/>
    <s v=""/>
    <x v="3"/>
  </r>
  <r>
    <x v="12"/>
    <x v="62"/>
    <s v="EP50"/>
    <x v="10"/>
    <x v="4"/>
    <x v="3"/>
    <s v="AAD_NONE"/>
    <s v="XX01000000"/>
    <s v="1"/>
    <s v="9P50-MU00-TAIMEKAITS"/>
    <n v="64425"/>
    <n v="64425"/>
    <n v="64425"/>
    <n v="64425"/>
    <s v=""/>
    <x v="3"/>
  </r>
  <r>
    <x v="12"/>
    <x v="62"/>
    <s v="EP50"/>
    <x v="10"/>
    <x v="4"/>
    <x v="3"/>
    <s v="AAD_NONE"/>
    <s v="XX01000000"/>
    <s v="1"/>
    <s v="9P50-MU21-OH4"/>
    <n v="5336"/>
    <n v="5336"/>
    <n v="0"/>
    <n v="0"/>
    <s v=""/>
    <x v="3"/>
  </r>
  <r>
    <x v="12"/>
    <x v="62"/>
    <s v="EP50"/>
    <x v="8"/>
    <x v="1"/>
    <x v="3"/>
    <s v="AAD_NONE"/>
    <s v="XX01000000"/>
    <s v="1"/>
    <s v="-"/>
    <n v="760736"/>
    <n v="760736"/>
    <n v="760736"/>
    <n v="760736"/>
    <s v=""/>
    <x v="3"/>
  </r>
  <r>
    <x v="12"/>
    <x v="62"/>
    <s v="EP50"/>
    <x v="8"/>
    <x v="1"/>
    <x v="13"/>
    <s v="AAD_NONE"/>
    <s v="XX01000000"/>
    <s v="1"/>
    <s v="-"/>
    <n v="318298"/>
    <n v="318298"/>
    <n v="318298"/>
    <n v="318298"/>
    <s v=""/>
    <x v="13"/>
  </r>
  <r>
    <x v="12"/>
    <x v="62"/>
    <s v="EP50"/>
    <x v="8"/>
    <x v="4"/>
    <x v="3"/>
    <s v="AAD_NONE"/>
    <s v="XX01000000"/>
    <s v="1"/>
    <s v="9P50-MU00-SEAKATK"/>
    <n v="352554"/>
    <n v="352554"/>
    <n v="352554"/>
    <n v="352554"/>
    <s v=""/>
    <x v="3"/>
  </r>
  <r>
    <x v="12"/>
    <x v="62"/>
    <s v="EP50"/>
    <x v="8"/>
    <x v="4"/>
    <x v="3"/>
    <s v="AAD_NONE"/>
    <s v="XX01000000"/>
    <s v="1"/>
    <s v="9P50-MU00-LINNUGRIPP"/>
    <n v="17413"/>
    <n v="17413"/>
    <n v="17413"/>
    <n v="17413"/>
    <s v=""/>
    <x v="3"/>
  </r>
  <r>
    <x v="12"/>
    <x v="62"/>
    <s v="EP50"/>
    <x v="8"/>
    <x v="4"/>
    <x v="3"/>
    <s v="AAD_NONE"/>
    <s v="XX01000000"/>
    <s v="1"/>
    <s v="9P50-MU00-MARUTAUD"/>
    <n v="96776"/>
    <n v="96776"/>
    <n v="96776"/>
    <n v="96776"/>
    <s v=""/>
    <x v="3"/>
  </r>
  <r>
    <x v="12"/>
    <x v="62"/>
    <s v="EP50"/>
    <x v="8"/>
    <x v="4"/>
    <x v="3"/>
    <s v="AAD_NONE"/>
    <s v="XX01000000"/>
    <s v="1"/>
    <s v="9P50-MU00-TSE"/>
    <n v="1558"/>
    <n v="1558"/>
    <n v="1558"/>
    <n v="1558"/>
    <s v=""/>
    <x v="3"/>
  </r>
  <r>
    <x v="12"/>
    <x v="62"/>
    <s v="EP50"/>
    <x v="8"/>
    <x v="4"/>
    <x v="3"/>
    <s v="AAD_NONE"/>
    <s v="XX01000000"/>
    <s v="1"/>
    <s v="9P50-MU00-TAIMETAUD"/>
    <n v="5390"/>
    <n v="5390"/>
    <n v="5390"/>
    <n v="5390"/>
    <s v=""/>
    <x v="3"/>
  </r>
  <r>
    <x v="12"/>
    <x v="62"/>
    <s v="EP50"/>
    <x v="8"/>
    <x v="4"/>
    <x v="3"/>
    <s v="AAD_NONE"/>
    <s v="XX01000000"/>
    <s v="1"/>
    <s v="9P50-MU00-RESIST"/>
    <n v="360"/>
    <n v="360"/>
    <n v="360"/>
    <n v="360"/>
    <s v=""/>
    <x v="3"/>
  </r>
  <r>
    <x v="12"/>
    <x v="62"/>
    <s v="EP50"/>
    <x v="8"/>
    <x v="4"/>
    <x v="3"/>
    <s v="AAD_NONE"/>
    <s v="XX01000000"/>
    <s v="1"/>
    <s v="9P50-MU21-OH4"/>
    <n v="300"/>
    <n v="300"/>
    <n v="0"/>
    <n v="0"/>
    <s v=""/>
    <x v="3"/>
  </r>
  <r>
    <x v="12"/>
    <x v="62"/>
    <s v="EP50"/>
    <x v="8"/>
    <x v="3"/>
    <x v="3"/>
    <s v="AAD_NONE"/>
    <s v="XX01000000"/>
    <s v="1"/>
    <s v="-"/>
    <n v="1999"/>
    <n v="1999"/>
    <n v="1999"/>
    <n v="1999"/>
    <s v=""/>
    <x v="3"/>
  </r>
  <r>
    <x v="12"/>
    <x v="62"/>
    <s v="EP50"/>
    <x v="11"/>
    <x v="1"/>
    <x v="3"/>
    <s v="AAD_NONE"/>
    <s v="XX01000000"/>
    <s v="1"/>
    <s v="-"/>
    <n v="1351788"/>
    <n v="1351788"/>
    <n v="1351788"/>
    <n v="1351788"/>
    <s v=""/>
    <x v="3"/>
  </r>
  <r>
    <x v="12"/>
    <x v="62"/>
    <s v="EP50"/>
    <x v="12"/>
    <x v="3"/>
    <x v="3"/>
    <s v="AAD_NONE"/>
    <s v="XX01000000"/>
    <s v="1"/>
    <s v="-"/>
    <n v="2600000"/>
    <n v="2600000"/>
    <n v="2600000"/>
    <n v="2600000"/>
    <s v=""/>
    <x v="3"/>
  </r>
  <r>
    <x v="12"/>
    <x v="62"/>
    <s v="EP50"/>
    <x v="29"/>
    <x v="1"/>
    <x v="3"/>
    <s v="AAD_NONE"/>
    <s v="XX01000000"/>
    <s v="1"/>
    <s v="-"/>
    <n v="1261812"/>
    <n v="1261812"/>
    <n v="1261812"/>
    <n v="1261812"/>
    <s v=""/>
    <x v="3"/>
  </r>
  <r>
    <x v="12"/>
    <x v="62"/>
    <s v="EP50"/>
    <x v="21"/>
    <x v="1"/>
    <x v="3"/>
    <s v="AAD_NONE"/>
    <s v="XX01000000"/>
    <s v="1"/>
    <s v="-"/>
    <n v="10602"/>
    <n v="10602"/>
    <n v="10602"/>
    <n v="10602"/>
    <s v=""/>
    <x v="3"/>
  </r>
  <r>
    <x v="12"/>
    <x v="62"/>
    <s v="EP50"/>
    <x v="19"/>
    <x v="1"/>
    <x v="3"/>
    <s v="AAD_NONE"/>
    <s v="XX01000000"/>
    <s v="1"/>
    <s v="-"/>
    <n v="115953"/>
    <n v="115953"/>
    <n v="115953"/>
    <n v="115953"/>
    <s v=""/>
    <x v="3"/>
  </r>
  <r>
    <x v="12"/>
    <x v="63"/>
    <s v="EP80"/>
    <x v="0"/>
    <x v="3"/>
    <x v="132"/>
    <s v="AAD_NONE"/>
    <s v="PKTO010200"/>
    <s v="1"/>
    <s v="-"/>
    <n v="9100"/>
    <n v="9100"/>
    <n v="9100"/>
    <n v="9100"/>
    <s v=""/>
    <x v="129"/>
  </r>
  <r>
    <x v="12"/>
    <x v="63"/>
    <s v="EP80"/>
    <x v="0"/>
    <x v="3"/>
    <x v="132"/>
    <s v="AAD_NONE"/>
    <s v="PKTO010300"/>
    <s v="1"/>
    <s v="-"/>
    <n v="60900"/>
    <n v="60900"/>
    <n v="60900"/>
    <n v="60900"/>
    <s v=""/>
    <x v="129"/>
  </r>
  <r>
    <x v="12"/>
    <x v="63"/>
    <s v="EP80"/>
    <x v="1"/>
    <x v="3"/>
    <x v="132"/>
    <s v="AAD_NONE"/>
    <s v="XX01000000"/>
    <s v="1"/>
    <s v="-"/>
    <n v="15400"/>
    <n v="15400"/>
    <n v="15400"/>
    <n v="15400"/>
    <s v=""/>
    <x v="129"/>
  </r>
  <r>
    <x v="12"/>
    <x v="63"/>
    <s v="EP80"/>
    <x v="3"/>
    <x v="0"/>
    <x v="3"/>
    <s v="AAD_NONE"/>
    <s v="PKTO010200"/>
    <s v="1"/>
    <s v="-"/>
    <n v="571797"/>
    <n v="571797"/>
    <n v="571797"/>
    <n v="571797"/>
    <s v=""/>
    <x v="3"/>
  </r>
  <r>
    <x v="12"/>
    <x v="63"/>
    <s v="EP80"/>
    <x v="3"/>
    <x v="0"/>
    <x v="3"/>
    <s v="AAD_NONE"/>
    <s v="PKTO010300"/>
    <s v="1"/>
    <s v="-"/>
    <n v="1081773"/>
    <n v="1081773"/>
    <n v="1081773"/>
    <n v="1081773"/>
    <s v=""/>
    <x v="3"/>
  </r>
  <r>
    <x v="12"/>
    <x v="63"/>
    <s v="EP80"/>
    <x v="3"/>
    <x v="0"/>
    <x v="3"/>
    <s v="AAD_NONE"/>
    <s v="PKBM010500"/>
    <s v="1"/>
    <s v="-"/>
    <n v="50167"/>
    <n v="50167"/>
    <n v="50167"/>
    <n v="50167"/>
    <s v=""/>
    <x v="3"/>
  </r>
  <r>
    <x v="12"/>
    <x v="63"/>
    <s v="EP80"/>
    <x v="3"/>
    <x v="0"/>
    <x v="3"/>
    <s v="AAD_NONE"/>
    <s v="PKBM010600"/>
    <s v="1"/>
    <s v="-"/>
    <n v="3915"/>
    <n v="3915"/>
    <n v="3915"/>
    <n v="3915"/>
    <s v=""/>
    <x v="3"/>
  </r>
  <r>
    <x v="12"/>
    <x v="63"/>
    <s v="EP80"/>
    <x v="3"/>
    <x v="4"/>
    <x v="3"/>
    <s v="AAD_NONE"/>
    <s v="PKTO010200"/>
    <s v="1"/>
    <s v="9P80-MU00-LINNUGRIPP"/>
    <n v="27833"/>
    <n v="27833"/>
    <n v="27833"/>
    <n v="27833"/>
    <s v=""/>
    <x v="3"/>
  </r>
  <r>
    <x v="12"/>
    <x v="63"/>
    <s v="EP80"/>
    <x v="3"/>
    <x v="4"/>
    <x v="3"/>
    <s v="AAD_NONE"/>
    <s v="PKTO010200"/>
    <s v="1"/>
    <s v="9P80-MU00-MARUTAUD"/>
    <n v="26528"/>
    <n v="26528"/>
    <n v="26528"/>
    <n v="26528"/>
    <s v=""/>
    <x v="3"/>
  </r>
  <r>
    <x v="12"/>
    <x v="63"/>
    <s v="EP80"/>
    <x v="3"/>
    <x v="4"/>
    <x v="3"/>
    <s v="AAD_NONE"/>
    <s v="PKTO010200"/>
    <s v="1"/>
    <s v="9P80-MU00-SEAKATK"/>
    <n v="221716"/>
    <n v="221716"/>
    <n v="221716"/>
    <n v="221716"/>
    <s v=""/>
    <x v="3"/>
  </r>
  <r>
    <x v="12"/>
    <x v="63"/>
    <s v="EP80"/>
    <x v="3"/>
    <x v="4"/>
    <x v="3"/>
    <s v="AAD_NONE"/>
    <s v="PKTO010200"/>
    <s v="1"/>
    <s v="9P80-MU00-RESIST"/>
    <n v="14274"/>
    <n v="14274"/>
    <n v="14274"/>
    <n v="14274"/>
    <s v=""/>
    <x v="3"/>
  </r>
  <r>
    <x v="12"/>
    <x v="63"/>
    <s v="EP80"/>
    <x v="3"/>
    <x v="4"/>
    <x v="3"/>
    <s v="AAD_NONE"/>
    <s v="PKTO010200"/>
    <s v="1"/>
    <s v="9P80-MU00-TSE"/>
    <n v="42065"/>
    <n v="42065"/>
    <n v="42065"/>
    <n v="42065"/>
    <s v=""/>
    <x v="3"/>
  </r>
  <r>
    <x v="12"/>
    <x v="63"/>
    <s v="EP80"/>
    <x v="3"/>
    <x v="4"/>
    <x v="3"/>
    <s v="AAD_NONE"/>
    <s v="PKTO010200"/>
    <s v="1"/>
    <s v="9P80-MU00-EU4H"/>
    <n v="31553"/>
    <n v="31555"/>
    <m/>
    <m/>
    <s v=""/>
    <x v="3"/>
  </r>
  <r>
    <x v="12"/>
    <x v="63"/>
    <s v="EP80"/>
    <x v="3"/>
    <x v="4"/>
    <x v="3"/>
    <s v="AAD_NONE"/>
    <s v="PKTO010300"/>
    <s v="1"/>
    <s v="9P80-MU00-SEAKATK"/>
    <n v="63768"/>
    <n v="63768"/>
    <n v="63768"/>
    <n v="63768"/>
    <s v=""/>
    <x v="3"/>
  </r>
  <r>
    <x v="12"/>
    <x v="63"/>
    <s v="EP80"/>
    <x v="3"/>
    <x v="4"/>
    <x v="3"/>
    <s v="AAD_NONE"/>
    <s v="PKTO010300"/>
    <s v="1"/>
    <s v="9P80-MU00-RESIST"/>
    <n v="6696"/>
    <n v="6696"/>
    <n v="6696"/>
    <n v="6696"/>
    <s v=""/>
    <x v="3"/>
  </r>
  <r>
    <x v="12"/>
    <x v="63"/>
    <s v="EP80"/>
    <x v="3"/>
    <x v="4"/>
    <x v="3"/>
    <s v="AAD_NONE"/>
    <s v="PKTO010300"/>
    <s v="1"/>
    <s v="9P80-MU00-TSE"/>
    <n v="-47"/>
    <n v="-47"/>
    <n v="-47"/>
    <n v="-47"/>
    <s v=""/>
    <x v="3"/>
  </r>
  <r>
    <x v="12"/>
    <x v="63"/>
    <s v="EP80"/>
    <x v="3"/>
    <x v="4"/>
    <x v="3"/>
    <s v="AAD_NONE"/>
    <s v="PKBM010600"/>
    <s v="1"/>
    <s v="9P80-MU00-RESIST"/>
    <n v="30"/>
    <n v="30"/>
    <n v="30"/>
    <n v="30"/>
    <s v=""/>
    <x v="3"/>
  </r>
  <r>
    <x v="12"/>
    <x v="63"/>
    <s v="EP80"/>
    <x v="3"/>
    <x v="3"/>
    <x v="3"/>
    <s v="AAD_NONE"/>
    <s v="PKTO010200"/>
    <s v="1"/>
    <s v="-"/>
    <n v="490678"/>
    <n v="490678"/>
    <n v="490678"/>
    <n v="490678"/>
    <s v=""/>
    <x v="3"/>
  </r>
  <r>
    <x v="12"/>
    <x v="63"/>
    <s v="EP80"/>
    <x v="3"/>
    <x v="3"/>
    <x v="3"/>
    <s v="AAD_NONE"/>
    <s v="PKTO010300"/>
    <s v="1"/>
    <s v="-"/>
    <n v="1262175"/>
    <n v="1262175"/>
    <n v="1262175"/>
    <n v="1262175"/>
    <s v=""/>
    <x v="3"/>
  </r>
  <r>
    <x v="12"/>
    <x v="63"/>
    <s v="EP80"/>
    <x v="3"/>
    <x v="3"/>
    <x v="3"/>
    <s v="AAD_NONE"/>
    <s v="PKBM010500"/>
    <s v="1"/>
    <s v="-"/>
    <n v="27634"/>
    <n v="27634"/>
    <n v="27634"/>
    <n v="27634"/>
    <s v=""/>
    <x v="3"/>
  </r>
  <r>
    <x v="12"/>
    <x v="63"/>
    <s v="EP80"/>
    <x v="3"/>
    <x v="3"/>
    <x v="3"/>
    <s v="AAD_NONE"/>
    <s v="PKBM010600"/>
    <s v="1"/>
    <s v="-"/>
    <n v="8519"/>
    <n v="8519"/>
    <n v="8519"/>
    <n v="8519"/>
    <s v=""/>
    <x v="3"/>
  </r>
  <r>
    <x v="12"/>
    <x v="63"/>
    <s v="EP80"/>
    <x v="4"/>
    <x v="0"/>
    <x v="3"/>
    <s v="AAD_NONE"/>
    <s v="PKTO010200"/>
    <s v="1"/>
    <s v="-"/>
    <n v="231890"/>
    <n v="231890"/>
    <n v="231890"/>
    <n v="231890"/>
    <s v=""/>
    <x v="3"/>
  </r>
  <r>
    <x v="12"/>
    <x v="63"/>
    <s v="EP80"/>
    <x v="4"/>
    <x v="0"/>
    <x v="3"/>
    <s v="AAD_NONE"/>
    <s v="PKTO010300"/>
    <s v="1"/>
    <s v="-"/>
    <n v="598208"/>
    <n v="598208"/>
    <n v="598208"/>
    <n v="598208"/>
    <s v=""/>
    <x v="3"/>
  </r>
  <r>
    <x v="12"/>
    <x v="63"/>
    <s v="EP80"/>
    <x v="4"/>
    <x v="0"/>
    <x v="3"/>
    <s v="AAD_NONE"/>
    <s v="PKBM010500"/>
    <s v="1"/>
    <s v="-"/>
    <n v="22171"/>
    <n v="22171"/>
    <n v="22171"/>
    <n v="22171"/>
    <s v=""/>
    <x v="3"/>
  </r>
  <r>
    <x v="12"/>
    <x v="63"/>
    <s v="EP80"/>
    <x v="4"/>
    <x v="0"/>
    <x v="3"/>
    <s v="AAD_NONE"/>
    <s v="PKBM010600"/>
    <s v="1"/>
    <s v="-"/>
    <n v="4127"/>
    <n v="4127"/>
    <n v="4127"/>
    <n v="4127"/>
    <s v=""/>
    <x v="3"/>
  </r>
  <r>
    <x v="12"/>
    <x v="63"/>
    <s v="EP80"/>
    <x v="4"/>
    <x v="0"/>
    <x v="13"/>
    <s v="AAD_NONE"/>
    <s v="PKTO010200"/>
    <s v="1"/>
    <s v="-"/>
    <n v="175599"/>
    <n v="175599"/>
    <n v="175599"/>
    <n v="175599"/>
    <s v=""/>
    <x v="13"/>
  </r>
  <r>
    <x v="12"/>
    <x v="63"/>
    <s v="EP80"/>
    <x v="4"/>
    <x v="0"/>
    <x v="13"/>
    <s v="AAD_NONE"/>
    <s v="PKTO010300"/>
    <s v="1"/>
    <s v="-"/>
    <n v="464589"/>
    <n v="464589"/>
    <n v="464589"/>
    <n v="464589"/>
    <s v=""/>
    <x v="13"/>
  </r>
  <r>
    <x v="12"/>
    <x v="63"/>
    <s v="EP80"/>
    <x v="4"/>
    <x v="0"/>
    <x v="13"/>
    <s v="AAD_NONE"/>
    <s v="PKBM010500"/>
    <s v="1"/>
    <s v="-"/>
    <n v="9133"/>
    <n v="9133"/>
    <n v="9133"/>
    <n v="9133"/>
    <s v=""/>
    <x v="13"/>
  </r>
  <r>
    <x v="12"/>
    <x v="63"/>
    <s v="EP80"/>
    <x v="4"/>
    <x v="0"/>
    <x v="13"/>
    <s v="AAD_NONE"/>
    <s v="PKBM010600"/>
    <s v="1"/>
    <s v="-"/>
    <n v="2657"/>
    <n v="2657"/>
    <n v="2657"/>
    <n v="2657"/>
    <s v=""/>
    <x v="13"/>
  </r>
  <r>
    <x v="12"/>
    <x v="63"/>
    <s v="EP80"/>
    <x v="4"/>
    <x v="4"/>
    <x v="3"/>
    <s v="AAD_NONE"/>
    <s v="PKTO010200"/>
    <s v="1"/>
    <s v="9P80-MU00-LINNUGRIPP"/>
    <n v="32460"/>
    <n v="32460"/>
    <n v="32460"/>
    <n v="32460"/>
    <s v=""/>
    <x v="3"/>
  </r>
  <r>
    <x v="12"/>
    <x v="63"/>
    <s v="EP80"/>
    <x v="4"/>
    <x v="4"/>
    <x v="3"/>
    <s v="AAD_NONE"/>
    <s v="PKTO010200"/>
    <s v="1"/>
    <s v="9P80-MU00-MARUTAUD"/>
    <n v="24930"/>
    <n v="24930"/>
    <n v="24930"/>
    <n v="24930"/>
    <s v=""/>
    <x v="3"/>
  </r>
  <r>
    <x v="12"/>
    <x v="63"/>
    <s v="EP80"/>
    <x v="4"/>
    <x v="4"/>
    <x v="3"/>
    <s v="AAD_NONE"/>
    <s v="PKTO010200"/>
    <s v="1"/>
    <s v="9P80-MU00-SEAKATK"/>
    <n v="268971"/>
    <n v="268971"/>
    <n v="268971"/>
    <n v="268971"/>
    <s v=""/>
    <x v="3"/>
  </r>
  <r>
    <x v="12"/>
    <x v="63"/>
    <s v="EP80"/>
    <x v="4"/>
    <x v="4"/>
    <x v="3"/>
    <s v="AAD_NONE"/>
    <s v="PKTO010200"/>
    <s v="1"/>
    <s v="9P80-MU00-RESIST"/>
    <n v="23969"/>
    <n v="23969"/>
    <n v="23969"/>
    <n v="23969"/>
    <s v=""/>
    <x v="3"/>
  </r>
  <r>
    <x v="12"/>
    <x v="63"/>
    <s v="EP80"/>
    <x v="4"/>
    <x v="4"/>
    <x v="3"/>
    <s v="AAD_NONE"/>
    <s v="PKTO010200"/>
    <s v="1"/>
    <s v="9P80-MU00-TSE"/>
    <n v="45408"/>
    <n v="45408"/>
    <n v="45408"/>
    <n v="45408"/>
    <s v=""/>
    <x v="3"/>
  </r>
  <r>
    <x v="12"/>
    <x v="63"/>
    <s v="EP80"/>
    <x v="4"/>
    <x v="4"/>
    <x v="3"/>
    <s v="AAD_NONE"/>
    <s v="PKTO010200"/>
    <s v="1"/>
    <s v="9P80-MU00-EU4H"/>
    <n v="34441"/>
    <n v="41457"/>
    <m/>
    <m/>
    <s v=""/>
    <x v="3"/>
  </r>
  <r>
    <x v="12"/>
    <x v="63"/>
    <s v="EP80"/>
    <x v="4"/>
    <x v="4"/>
    <x v="3"/>
    <s v="AAD_NONE"/>
    <s v="PKTO010300"/>
    <s v="1"/>
    <s v="9P80-MU00-LINNUGRIPP"/>
    <n v="1558"/>
    <n v="1558"/>
    <n v="1558"/>
    <n v="1558"/>
    <s v=""/>
    <x v="3"/>
  </r>
  <r>
    <x v="12"/>
    <x v="63"/>
    <s v="EP80"/>
    <x v="4"/>
    <x v="4"/>
    <x v="3"/>
    <s v="AAD_NONE"/>
    <s v="PKTO010300"/>
    <s v="1"/>
    <s v="9P80-MU00-MARUTAUD"/>
    <n v="1595"/>
    <n v="1595"/>
    <n v="1595"/>
    <n v="1595"/>
    <s v=""/>
    <x v="3"/>
  </r>
  <r>
    <x v="12"/>
    <x v="63"/>
    <s v="EP80"/>
    <x v="4"/>
    <x v="4"/>
    <x v="3"/>
    <s v="AAD_NONE"/>
    <s v="PKTO010300"/>
    <s v="1"/>
    <s v="9P80-MU00-SEAKATK"/>
    <n v="78596"/>
    <n v="78596"/>
    <n v="78596"/>
    <n v="78596"/>
    <s v=""/>
    <x v="3"/>
  </r>
  <r>
    <x v="12"/>
    <x v="63"/>
    <s v="EP80"/>
    <x v="4"/>
    <x v="4"/>
    <x v="3"/>
    <s v="AAD_NONE"/>
    <s v="PKTO010300"/>
    <s v="1"/>
    <s v="9P80-MU00-RESIST"/>
    <n v="8488"/>
    <n v="8488"/>
    <n v="8488"/>
    <n v="8488"/>
    <s v=""/>
    <x v="3"/>
  </r>
  <r>
    <x v="12"/>
    <x v="63"/>
    <s v="EP80"/>
    <x v="4"/>
    <x v="4"/>
    <x v="3"/>
    <s v="AAD_NONE"/>
    <s v="PKTO010300"/>
    <s v="1"/>
    <s v="9P80-MU00-TSE"/>
    <n v="5920"/>
    <n v="5920"/>
    <n v="5920"/>
    <n v="5920"/>
    <s v=""/>
    <x v="3"/>
  </r>
  <r>
    <x v="12"/>
    <x v="63"/>
    <s v="EP80"/>
    <x v="4"/>
    <x v="4"/>
    <x v="3"/>
    <s v="AAD_NONE"/>
    <s v="PKBM010500"/>
    <s v="1"/>
    <s v="9P80-MU00-SEAKATK"/>
    <n v="1199"/>
    <n v="1199"/>
    <n v="1199"/>
    <n v="1199"/>
    <s v=""/>
    <x v="3"/>
  </r>
  <r>
    <x v="12"/>
    <x v="63"/>
    <s v="EP80"/>
    <x v="4"/>
    <x v="4"/>
    <x v="3"/>
    <s v="AAD_NONE"/>
    <s v="PKBM010600"/>
    <s v="1"/>
    <s v="9P80-MU00-LINNUGRIPP"/>
    <n v="1"/>
    <n v="1"/>
    <n v="1"/>
    <n v="1"/>
    <s v=""/>
    <x v="3"/>
  </r>
  <r>
    <x v="12"/>
    <x v="63"/>
    <s v="EP80"/>
    <x v="4"/>
    <x v="4"/>
    <x v="3"/>
    <s v="AAD_NONE"/>
    <s v="PKBM010600"/>
    <s v="1"/>
    <s v="9P80-MU00-MARUTAUD"/>
    <n v="3"/>
    <n v="3"/>
    <n v="3"/>
    <n v="3"/>
    <s v=""/>
    <x v="3"/>
  </r>
  <r>
    <x v="12"/>
    <x v="63"/>
    <s v="EP80"/>
    <x v="4"/>
    <x v="4"/>
    <x v="3"/>
    <s v="AAD_NONE"/>
    <s v="PKBM010600"/>
    <s v="1"/>
    <s v="9P80-MU00-SEAKATK"/>
    <n v="159"/>
    <n v="159"/>
    <n v="159"/>
    <n v="159"/>
    <s v=""/>
    <x v="3"/>
  </r>
  <r>
    <x v="12"/>
    <x v="63"/>
    <s v="EP80"/>
    <x v="4"/>
    <x v="4"/>
    <x v="3"/>
    <s v="AAD_NONE"/>
    <s v="PKBM010600"/>
    <s v="1"/>
    <s v="9P80-MU00-RESIST"/>
    <n v="43"/>
    <n v="43"/>
    <n v="43"/>
    <n v="43"/>
    <s v=""/>
    <x v="3"/>
  </r>
  <r>
    <x v="12"/>
    <x v="63"/>
    <s v="EP80"/>
    <x v="4"/>
    <x v="4"/>
    <x v="3"/>
    <s v="AAD_NONE"/>
    <s v="PKBM010600"/>
    <s v="1"/>
    <s v="9P80-MU00-TSE"/>
    <n v="27"/>
    <n v="27"/>
    <n v="27"/>
    <n v="27"/>
    <s v=""/>
    <x v="3"/>
  </r>
  <r>
    <x v="12"/>
    <x v="63"/>
    <s v="EP80"/>
    <x v="4"/>
    <x v="3"/>
    <x v="3"/>
    <s v="AAD_NONE"/>
    <s v="PKTO010200"/>
    <s v="1"/>
    <s v="-"/>
    <n v="87673"/>
    <n v="87673"/>
    <n v="87673"/>
    <n v="87673"/>
    <s v=""/>
    <x v="3"/>
  </r>
  <r>
    <x v="12"/>
    <x v="63"/>
    <s v="EP80"/>
    <x v="4"/>
    <x v="3"/>
    <x v="3"/>
    <s v="AAD_NONE"/>
    <s v="PKTO010300"/>
    <s v="1"/>
    <s v="-"/>
    <n v="495218"/>
    <n v="495218"/>
    <n v="495218"/>
    <n v="495218"/>
    <s v=""/>
    <x v="3"/>
  </r>
  <r>
    <x v="12"/>
    <x v="63"/>
    <s v="EP80"/>
    <x v="4"/>
    <x v="3"/>
    <x v="3"/>
    <s v="AAD_NONE"/>
    <s v="PKBM010500"/>
    <s v="1"/>
    <s v="-"/>
    <n v="8664"/>
    <n v="8664"/>
    <n v="8664"/>
    <n v="8664"/>
    <s v=""/>
    <x v="3"/>
  </r>
  <r>
    <x v="12"/>
    <x v="63"/>
    <s v="EP80"/>
    <x v="4"/>
    <x v="3"/>
    <x v="3"/>
    <s v="AAD_NONE"/>
    <s v="PKBM010600"/>
    <s v="1"/>
    <s v="-"/>
    <n v="3196"/>
    <n v="3196"/>
    <n v="3196"/>
    <n v="3196"/>
    <s v=""/>
    <x v="3"/>
  </r>
  <r>
    <x v="12"/>
    <x v="63"/>
    <s v="EP80"/>
    <x v="5"/>
    <x v="2"/>
    <x v="3"/>
    <s v="AAD_NONE"/>
    <s v="PKTO010200"/>
    <s v="1"/>
    <s v="-"/>
    <n v="58496"/>
    <n v="58496"/>
    <n v="58496"/>
    <n v="58496"/>
    <s v=""/>
    <x v="3"/>
  </r>
  <r>
    <x v="12"/>
    <x v="63"/>
    <s v="EP80"/>
    <x v="5"/>
    <x v="2"/>
    <x v="3"/>
    <s v="AAD_NONE"/>
    <s v="PKTO010300"/>
    <s v="1"/>
    <s v="-"/>
    <n v="224173"/>
    <n v="224173"/>
    <n v="224173"/>
    <n v="224173"/>
    <s v=""/>
    <x v="3"/>
  </r>
  <r>
    <x v="12"/>
    <x v="63"/>
    <s v="EP80"/>
    <x v="5"/>
    <x v="2"/>
    <x v="3"/>
    <s v="AAD_NONE"/>
    <s v="PKBM010500"/>
    <s v="1"/>
    <s v="-"/>
    <n v="8716"/>
    <n v="8716"/>
    <n v="8716"/>
    <n v="8716"/>
    <s v=""/>
    <x v="3"/>
  </r>
  <r>
    <x v="12"/>
    <x v="63"/>
    <s v="EP80"/>
    <x v="5"/>
    <x v="2"/>
    <x v="3"/>
    <s v="AAD_NONE"/>
    <s v="PKBM010600"/>
    <s v="1"/>
    <s v="-"/>
    <n v="1150"/>
    <n v="1150"/>
    <n v="1150"/>
    <n v="1150"/>
    <s v=""/>
    <x v="3"/>
  </r>
  <r>
    <x v="12"/>
    <x v="63"/>
    <s v="EP80"/>
    <x v="10"/>
    <x v="4"/>
    <x v="3"/>
    <s v="AAD_NONE"/>
    <s v="XX01000000"/>
    <s v="1"/>
    <s v="9P80-MU00-LINNUGRIPP"/>
    <n v="23703"/>
    <n v="23703"/>
    <n v="23703"/>
    <n v="23703"/>
    <s v=""/>
    <x v="3"/>
  </r>
  <r>
    <x v="12"/>
    <x v="63"/>
    <s v="EP80"/>
    <x v="10"/>
    <x v="4"/>
    <x v="3"/>
    <s v="AAD_NONE"/>
    <s v="XX01000000"/>
    <s v="1"/>
    <s v="9P80-MU00-MARUTAUD"/>
    <n v="27964"/>
    <n v="27964"/>
    <n v="27964"/>
    <n v="27964"/>
    <s v=""/>
    <x v="3"/>
  </r>
  <r>
    <x v="12"/>
    <x v="63"/>
    <s v="EP80"/>
    <x v="10"/>
    <x v="4"/>
    <x v="3"/>
    <s v="AAD_NONE"/>
    <s v="XX01000000"/>
    <s v="1"/>
    <s v="9P80-MU00-SEAKATK"/>
    <n v="295245"/>
    <n v="295245"/>
    <n v="295245"/>
    <n v="295245"/>
    <s v=""/>
    <x v="3"/>
  </r>
  <r>
    <x v="12"/>
    <x v="63"/>
    <s v="EP80"/>
    <x v="10"/>
    <x v="4"/>
    <x v="3"/>
    <s v="AAD_NONE"/>
    <s v="XX01000000"/>
    <s v="1"/>
    <s v="9P80-MU00-RESIST"/>
    <n v="30000"/>
    <n v="30000"/>
    <n v="30000"/>
    <n v="30000"/>
    <s v=""/>
    <x v="3"/>
  </r>
  <r>
    <x v="12"/>
    <x v="63"/>
    <s v="EP80"/>
    <x v="10"/>
    <x v="4"/>
    <x v="3"/>
    <s v="AAD_NONE"/>
    <s v="XX01000000"/>
    <s v="1"/>
    <s v="9P80-MU00-TSE"/>
    <n v="23429"/>
    <n v="23429"/>
    <n v="23429"/>
    <n v="23429"/>
    <s v=""/>
    <x v="3"/>
  </r>
  <r>
    <x v="12"/>
    <x v="63"/>
    <s v="EP80"/>
    <x v="10"/>
    <x v="4"/>
    <x v="3"/>
    <s v="AAD_NONE"/>
    <s v="XX01000000"/>
    <s v="1"/>
    <s v="9P80-MU00-EU4H"/>
    <n v="56651"/>
    <n v="63501"/>
    <m/>
    <m/>
    <s v=""/>
    <x v="3"/>
  </r>
  <r>
    <x v="12"/>
    <x v="63"/>
    <s v="EP80"/>
    <x v="8"/>
    <x v="1"/>
    <x v="3"/>
    <s v="AAD_NONE"/>
    <s v="XX01000000"/>
    <s v="1"/>
    <s v="-"/>
    <n v="189336"/>
    <n v="189336"/>
    <n v="189336"/>
    <n v="189336"/>
    <s v=""/>
    <x v="3"/>
  </r>
  <r>
    <x v="12"/>
    <x v="63"/>
    <s v="EP80"/>
    <x v="8"/>
    <x v="1"/>
    <x v="13"/>
    <s v="AAD_NONE"/>
    <s v="XX01000000"/>
    <s v="1"/>
    <s v="-"/>
    <n v="143435"/>
    <n v="143435"/>
    <n v="143435"/>
    <n v="143435"/>
    <s v=""/>
    <x v="13"/>
  </r>
  <r>
    <x v="12"/>
    <x v="63"/>
    <s v="EP80"/>
    <x v="8"/>
    <x v="4"/>
    <x v="3"/>
    <s v="AAD_NONE"/>
    <s v="XX01000000"/>
    <s v="1"/>
    <s v="9P80-MU00-LINNUGRIPP"/>
    <n v="9385"/>
    <n v="9385"/>
    <n v="9385"/>
    <n v="9385"/>
    <s v=""/>
    <x v="3"/>
  </r>
  <r>
    <x v="12"/>
    <x v="63"/>
    <s v="EP80"/>
    <x v="8"/>
    <x v="4"/>
    <x v="3"/>
    <s v="AAD_NONE"/>
    <s v="XX01000000"/>
    <s v="1"/>
    <s v="9P80-MU00-MARUTAUD"/>
    <n v="5496"/>
    <n v="5496"/>
    <n v="5496"/>
    <n v="5496"/>
    <s v=""/>
    <x v="3"/>
  </r>
  <r>
    <x v="12"/>
    <x v="63"/>
    <s v="EP80"/>
    <x v="8"/>
    <x v="4"/>
    <x v="3"/>
    <s v="AAD_NONE"/>
    <s v="XX01000000"/>
    <s v="1"/>
    <s v="9P80-MU00-SEAKATK"/>
    <n v="95861"/>
    <n v="95861"/>
    <n v="95861"/>
    <n v="95861"/>
    <s v=""/>
    <x v="3"/>
  </r>
  <r>
    <x v="12"/>
    <x v="63"/>
    <s v="EP80"/>
    <x v="8"/>
    <x v="4"/>
    <x v="3"/>
    <s v="AAD_NONE"/>
    <s v="XX01000000"/>
    <s v="1"/>
    <s v="9P80-MU00-RESIST"/>
    <n v="6500"/>
    <n v="6500"/>
    <n v="6500"/>
    <n v="6500"/>
    <s v=""/>
    <x v="3"/>
  </r>
  <r>
    <x v="12"/>
    <x v="63"/>
    <s v="EP80"/>
    <x v="8"/>
    <x v="4"/>
    <x v="3"/>
    <s v="AAD_NONE"/>
    <s v="XX01000000"/>
    <s v="1"/>
    <s v="9P80-MU00-TSE"/>
    <n v="10121"/>
    <n v="10121"/>
    <n v="10121"/>
    <n v="10121"/>
    <s v=""/>
    <x v="3"/>
  </r>
  <r>
    <x v="12"/>
    <x v="63"/>
    <s v="EP80"/>
    <x v="8"/>
    <x v="4"/>
    <x v="3"/>
    <s v="AAD_NONE"/>
    <s v="XX01000000"/>
    <s v="1"/>
    <s v="9P80-MU00-EU4H"/>
    <n v="4820"/>
    <n v="6364"/>
    <m/>
    <m/>
    <s v=""/>
    <x v="3"/>
  </r>
  <r>
    <x v="12"/>
    <x v="63"/>
    <s v="EP80"/>
    <x v="8"/>
    <x v="3"/>
    <x v="3"/>
    <s v="AAD_NONE"/>
    <s v="XX01000000"/>
    <s v="1"/>
    <s v="-"/>
    <n v="130845"/>
    <n v="130845"/>
    <n v="130845"/>
    <n v="130845"/>
    <s v=""/>
    <x v="3"/>
  </r>
  <r>
    <x v="12"/>
    <x v="63"/>
    <s v="EP80"/>
    <x v="12"/>
    <x v="3"/>
    <x v="3"/>
    <s v="AAD_NONE"/>
    <s v="XX01000000"/>
    <s v="1"/>
    <s v="-"/>
    <n v="2600000"/>
    <n v="2600000"/>
    <n v="2600000"/>
    <n v="2600000"/>
    <s v=""/>
    <x v="3"/>
  </r>
  <r>
    <x v="12"/>
    <x v="64"/>
    <s v="EPA1"/>
    <x v="0"/>
    <x v="3"/>
    <x v="28"/>
    <s v="AAD_NONE"/>
    <s v="PKTO010400"/>
    <s v="1"/>
    <s v="-"/>
    <n v="35000"/>
    <n v="35000"/>
    <n v="35000"/>
    <n v="35000"/>
    <s v=""/>
    <x v="27"/>
  </r>
  <r>
    <x v="12"/>
    <x v="64"/>
    <s v="EPA1"/>
    <x v="0"/>
    <x v="3"/>
    <x v="17"/>
    <s v="AAD_NONE"/>
    <s v="PKTO010200"/>
    <s v="1"/>
    <s v="-"/>
    <n v="45000"/>
    <n v="45000"/>
    <n v="45000"/>
    <n v="45000"/>
    <s v=""/>
    <x v="17"/>
  </r>
  <r>
    <x v="12"/>
    <x v="64"/>
    <s v="EPA1"/>
    <x v="0"/>
    <x v="3"/>
    <x v="17"/>
    <s v="AAD_NONE"/>
    <s v="PKTO010400"/>
    <s v="1"/>
    <s v="-"/>
    <n v="132500"/>
    <n v="132500"/>
    <n v="132500"/>
    <n v="132500"/>
    <s v=""/>
    <x v="17"/>
  </r>
  <r>
    <x v="12"/>
    <x v="64"/>
    <s v="EPA1"/>
    <x v="0"/>
    <x v="3"/>
    <x v="17"/>
    <s v="AAD_NONE"/>
    <s v="PKBM010100"/>
    <s v="1"/>
    <s v="-"/>
    <n v="22500"/>
    <n v="22500"/>
    <n v="22500"/>
    <n v="22500"/>
    <s v=""/>
    <x v="17"/>
  </r>
  <r>
    <x v="12"/>
    <x v="64"/>
    <s v="EPA1"/>
    <x v="3"/>
    <x v="0"/>
    <x v="3"/>
    <s v="AAD_NONE"/>
    <s v="PKTO010100"/>
    <s v="1"/>
    <s v="-"/>
    <n v="239379"/>
    <n v="239379"/>
    <n v="239379"/>
    <n v="239379"/>
    <s v=""/>
    <x v="3"/>
  </r>
  <r>
    <x v="12"/>
    <x v="64"/>
    <s v="EPA1"/>
    <x v="3"/>
    <x v="0"/>
    <x v="3"/>
    <s v="AAD_NONE"/>
    <s v="PKTO010200"/>
    <s v="1"/>
    <s v="-"/>
    <n v="570853"/>
    <n v="570853"/>
    <n v="570853"/>
    <n v="570853"/>
    <s v=""/>
    <x v="3"/>
  </r>
  <r>
    <x v="12"/>
    <x v="64"/>
    <s v="EPA1"/>
    <x v="3"/>
    <x v="0"/>
    <x v="3"/>
    <s v="AAD_NONE"/>
    <s v="PKTO010400"/>
    <s v="1"/>
    <s v="-"/>
    <n v="2228213"/>
    <n v="2228213"/>
    <n v="2228213"/>
    <n v="2228213"/>
    <s v=""/>
    <x v="3"/>
  </r>
  <r>
    <x v="12"/>
    <x v="64"/>
    <s v="EPA1"/>
    <x v="3"/>
    <x v="0"/>
    <x v="3"/>
    <s v="AAD_NONE"/>
    <s v="PKBM010100"/>
    <s v="1"/>
    <s v="-"/>
    <n v="243905"/>
    <n v="230905"/>
    <n v="230905"/>
    <n v="230905"/>
    <s v=""/>
    <x v="3"/>
  </r>
  <r>
    <x v="12"/>
    <x v="64"/>
    <s v="EPA1"/>
    <x v="3"/>
    <x v="0"/>
    <x v="3"/>
    <s v="AAD_NONE"/>
    <s v="PKBM010300"/>
    <s v="1"/>
    <s v="-"/>
    <n v="104184"/>
    <n v="104184"/>
    <n v="104184"/>
    <n v="104184"/>
    <s v=""/>
    <x v="3"/>
  </r>
  <r>
    <x v="12"/>
    <x v="64"/>
    <s v="EPA1"/>
    <x v="3"/>
    <x v="0"/>
    <x v="3"/>
    <s v="AAD_NONE"/>
    <s v="ELRA010100"/>
    <s v="1"/>
    <s v="-"/>
    <n v="24222"/>
    <n v="24222"/>
    <n v="24222"/>
    <n v="24222"/>
    <s v=""/>
    <x v="3"/>
  </r>
  <r>
    <x v="12"/>
    <x v="64"/>
    <s v="EPA1"/>
    <x v="3"/>
    <x v="4"/>
    <x v="3"/>
    <s v="AAD_NONE"/>
    <s v="PKBM010100"/>
    <s v="1"/>
    <s v="2PA1-PF21-TA"/>
    <n v="261851"/>
    <n v="261851"/>
    <n v="261851"/>
    <n v="261851"/>
    <s v=""/>
    <x v="3"/>
  </r>
  <r>
    <x v="12"/>
    <x v="64"/>
    <s v="EPA1"/>
    <x v="3"/>
    <x v="4"/>
    <x v="3"/>
    <s v="AAD_NONE"/>
    <s v="PKBM010300"/>
    <s v="1"/>
    <s v="2PA1-PF21-TA"/>
    <n v="75628"/>
    <n v="75628"/>
    <n v="75628"/>
    <n v="75628"/>
    <s v=""/>
    <x v="3"/>
  </r>
  <r>
    <x v="12"/>
    <x v="64"/>
    <s v="EPA1"/>
    <x v="3"/>
    <x v="4"/>
    <x v="3"/>
    <s v="AAD_NONE"/>
    <s v="ELRA010100"/>
    <s v="1"/>
    <s v="2PA1-PF21-TA"/>
    <n v="192194"/>
    <n v="192194"/>
    <n v="192194"/>
    <n v="192194"/>
    <s v=""/>
    <x v="3"/>
  </r>
  <r>
    <x v="12"/>
    <x v="64"/>
    <s v="EPA1"/>
    <x v="3"/>
    <x v="3"/>
    <x v="3"/>
    <s v="AAD_NONE"/>
    <s v="PKTO010100"/>
    <s v="1"/>
    <s v="-"/>
    <n v="5534"/>
    <n v="5534"/>
    <n v="5534"/>
    <n v="5534"/>
    <s v=""/>
    <x v="3"/>
  </r>
  <r>
    <x v="12"/>
    <x v="64"/>
    <s v="EPA1"/>
    <x v="3"/>
    <x v="3"/>
    <x v="3"/>
    <s v="AAD_NONE"/>
    <s v="PKTO010200"/>
    <s v="1"/>
    <s v="-"/>
    <n v="69062"/>
    <n v="69062"/>
    <n v="69062"/>
    <n v="69062"/>
    <s v=""/>
    <x v="3"/>
  </r>
  <r>
    <x v="12"/>
    <x v="64"/>
    <s v="EPA1"/>
    <x v="3"/>
    <x v="3"/>
    <x v="3"/>
    <s v="AAD_NONE"/>
    <s v="PKTO010400"/>
    <s v="1"/>
    <s v="-"/>
    <n v="1431545"/>
    <n v="1431545"/>
    <n v="1431545"/>
    <n v="1431545"/>
    <s v=""/>
    <x v="3"/>
  </r>
  <r>
    <x v="12"/>
    <x v="64"/>
    <s v="EPA1"/>
    <x v="3"/>
    <x v="3"/>
    <x v="3"/>
    <s v="AAD_NONE"/>
    <s v="PKBM010100"/>
    <s v="1"/>
    <s v="-"/>
    <n v="398456"/>
    <n v="398456"/>
    <n v="398456"/>
    <n v="398456"/>
    <s v=""/>
    <x v="3"/>
  </r>
  <r>
    <x v="12"/>
    <x v="64"/>
    <s v="EPA1"/>
    <x v="3"/>
    <x v="3"/>
    <x v="3"/>
    <s v="AAD_NONE"/>
    <s v="PKBM010300"/>
    <s v="1"/>
    <s v="-"/>
    <n v="184923"/>
    <n v="184923"/>
    <n v="184923"/>
    <n v="184923"/>
    <s v=""/>
    <x v="3"/>
  </r>
  <r>
    <x v="12"/>
    <x v="64"/>
    <s v="EPA1"/>
    <x v="3"/>
    <x v="3"/>
    <x v="3"/>
    <s v="AAD_NONE"/>
    <s v="ELRA010100"/>
    <s v="1"/>
    <s v="-"/>
    <n v="33133"/>
    <n v="33133"/>
    <n v="33133"/>
    <n v="33133"/>
    <s v=""/>
    <x v="3"/>
  </r>
  <r>
    <x v="12"/>
    <x v="64"/>
    <s v="EPA1"/>
    <x v="4"/>
    <x v="0"/>
    <x v="3"/>
    <s v="AAD_NONE"/>
    <s v="PKTO010100"/>
    <s v="1"/>
    <s v="-"/>
    <n v="9782"/>
    <n v="9782"/>
    <n v="9782"/>
    <n v="9782"/>
    <s v=""/>
    <x v="3"/>
  </r>
  <r>
    <x v="12"/>
    <x v="64"/>
    <s v="EPA1"/>
    <x v="4"/>
    <x v="0"/>
    <x v="3"/>
    <s v="AAD_NONE"/>
    <s v="PKTO010200"/>
    <s v="1"/>
    <s v="-"/>
    <n v="44237"/>
    <n v="44237"/>
    <n v="44237"/>
    <n v="44237"/>
    <s v=""/>
    <x v="3"/>
  </r>
  <r>
    <x v="12"/>
    <x v="64"/>
    <s v="EPA1"/>
    <x v="4"/>
    <x v="0"/>
    <x v="3"/>
    <s v="AAD_NONE"/>
    <s v="PKTO010400"/>
    <s v="1"/>
    <s v="-"/>
    <n v="338416"/>
    <n v="338416"/>
    <n v="338416"/>
    <n v="338416"/>
    <s v=""/>
    <x v="3"/>
  </r>
  <r>
    <x v="12"/>
    <x v="64"/>
    <s v="EPA1"/>
    <x v="4"/>
    <x v="0"/>
    <x v="3"/>
    <s v="AAD_NONE"/>
    <s v="PKBM010100"/>
    <s v="1"/>
    <s v="-"/>
    <n v="88112"/>
    <n v="67112"/>
    <n v="67112"/>
    <n v="67112"/>
    <s v=""/>
    <x v="3"/>
  </r>
  <r>
    <x v="12"/>
    <x v="64"/>
    <s v="EPA1"/>
    <x v="4"/>
    <x v="0"/>
    <x v="3"/>
    <s v="AAD_NONE"/>
    <s v="PKBM010300"/>
    <s v="1"/>
    <s v="-"/>
    <n v="57909"/>
    <n v="57909"/>
    <n v="57909"/>
    <n v="57909"/>
    <s v=""/>
    <x v="3"/>
  </r>
  <r>
    <x v="12"/>
    <x v="64"/>
    <s v="EPA1"/>
    <x v="4"/>
    <x v="0"/>
    <x v="3"/>
    <s v="AAD_NONE"/>
    <s v="ELRA010100"/>
    <s v="1"/>
    <s v="-"/>
    <n v="13977"/>
    <n v="13977"/>
    <n v="13977"/>
    <n v="13977"/>
    <s v=""/>
    <x v="3"/>
  </r>
  <r>
    <x v="12"/>
    <x v="64"/>
    <s v="EPA1"/>
    <x v="4"/>
    <x v="0"/>
    <x v="13"/>
    <s v="AAD_NONE"/>
    <s v="PKTO010100"/>
    <s v="1"/>
    <s v="-"/>
    <n v="187520"/>
    <n v="187520"/>
    <n v="187520"/>
    <n v="187520"/>
    <s v=""/>
    <x v="13"/>
  </r>
  <r>
    <x v="12"/>
    <x v="64"/>
    <s v="EPA1"/>
    <x v="4"/>
    <x v="0"/>
    <x v="13"/>
    <s v="AAD_NONE"/>
    <s v="PKTO010200"/>
    <s v="1"/>
    <s v="-"/>
    <n v="156146"/>
    <n v="156146"/>
    <n v="156146"/>
    <n v="156146"/>
    <s v=""/>
    <x v="13"/>
  </r>
  <r>
    <x v="12"/>
    <x v="64"/>
    <s v="EPA1"/>
    <x v="4"/>
    <x v="0"/>
    <x v="13"/>
    <s v="AAD_NONE"/>
    <s v="PKTO010400"/>
    <s v="1"/>
    <s v="-"/>
    <n v="3287824"/>
    <n v="3287824"/>
    <n v="3287824"/>
    <n v="3287824"/>
    <s v=""/>
    <x v="13"/>
  </r>
  <r>
    <x v="12"/>
    <x v="64"/>
    <s v="EPA1"/>
    <x v="4"/>
    <x v="0"/>
    <x v="13"/>
    <s v="AAD_NONE"/>
    <s v="PKBM010100"/>
    <s v="1"/>
    <s v="-"/>
    <n v="214957"/>
    <n v="214957"/>
    <n v="214957"/>
    <n v="214957"/>
    <s v=""/>
    <x v="13"/>
  </r>
  <r>
    <x v="12"/>
    <x v="64"/>
    <s v="EPA1"/>
    <x v="4"/>
    <x v="0"/>
    <x v="13"/>
    <s v="AAD_NONE"/>
    <s v="PKBM010300"/>
    <s v="1"/>
    <s v="-"/>
    <n v="189907"/>
    <n v="189907"/>
    <n v="189907"/>
    <n v="189907"/>
    <s v=""/>
    <x v="13"/>
  </r>
  <r>
    <x v="12"/>
    <x v="64"/>
    <s v="EPA1"/>
    <x v="4"/>
    <x v="0"/>
    <x v="13"/>
    <s v="AAD_NONE"/>
    <s v="ELRA010100"/>
    <s v="1"/>
    <s v="-"/>
    <n v="42746"/>
    <n v="42746"/>
    <n v="42746"/>
    <n v="42746"/>
    <s v=""/>
    <x v="13"/>
  </r>
  <r>
    <x v="12"/>
    <x v="64"/>
    <s v="EPA1"/>
    <x v="4"/>
    <x v="4"/>
    <x v="3"/>
    <s v="AAD_NONE"/>
    <s v="PKBM010100"/>
    <s v="1"/>
    <s v="2PA1-PF21-TA"/>
    <n v="222538"/>
    <n v="222538"/>
    <n v="222538"/>
    <n v="222538"/>
    <s v=""/>
    <x v="3"/>
  </r>
  <r>
    <x v="12"/>
    <x v="64"/>
    <s v="EPA1"/>
    <x v="4"/>
    <x v="4"/>
    <x v="3"/>
    <s v="AAD_NONE"/>
    <s v="PKBM010300"/>
    <s v="1"/>
    <s v="2PA1-PF21-TA"/>
    <n v="11530"/>
    <n v="11530"/>
    <n v="11530"/>
    <n v="11530"/>
    <s v=""/>
    <x v="3"/>
  </r>
  <r>
    <x v="12"/>
    <x v="64"/>
    <s v="EPA1"/>
    <x v="4"/>
    <x v="4"/>
    <x v="3"/>
    <s v="AAD_NONE"/>
    <s v="PKBM010300"/>
    <s v="1"/>
    <s v="4PA1-GF00-FADN"/>
    <n v="105000"/>
    <n v="105000"/>
    <n v="105000"/>
    <n v="105000"/>
    <s v=""/>
    <x v="3"/>
  </r>
  <r>
    <x v="12"/>
    <x v="64"/>
    <s v="EPA1"/>
    <x v="4"/>
    <x v="4"/>
    <x v="3"/>
    <s v="AAD_NONE"/>
    <s v="ELRA010100"/>
    <s v="1"/>
    <s v="2PA1-PF21-TA"/>
    <n v="107287"/>
    <n v="107287"/>
    <n v="107287"/>
    <n v="107287"/>
    <s v=""/>
    <x v="3"/>
  </r>
  <r>
    <x v="12"/>
    <x v="64"/>
    <s v="EPA1"/>
    <x v="4"/>
    <x v="3"/>
    <x v="3"/>
    <s v="AAD_NONE"/>
    <s v="PKTO010100"/>
    <s v="1"/>
    <s v="-"/>
    <n v="30717"/>
    <n v="30717"/>
    <n v="30717"/>
    <n v="30717"/>
    <s v=""/>
    <x v="3"/>
  </r>
  <r>
    <x v="12"/>
    <x v="64"/>
    <s v="EPA1"/>
    <x v="4"/>
    <x v="3"/>
    <x v="3"/>
    <s v="AAD_NONE"/>
    <s v="PKTO010200"/>
    <s v="1"/>
    <s v="-"/>
    <n v="103766"/>
    <n v="103766"/>
    <n v="103766"/>
    <n v="103766"/>
    <s v=""/>
    <x v="3"/>
  </r>
  <r>
    <x v="12"/>
    <x v="64"/>
    <s v="EPA1"/>
    <x v="4"/>
    <x v="3"/>
    <x v="3"/>
    <s v="AAD_NONE"/>
    <s v="PKTO010400"/>
    <s v="1"/>
    <s v="-"/>
    <n v="1235684"/>
    <n v="1235684"/>
    <n v="1235684"/>
    <n v="1235684"/>
    <s v=""/>
    <x v="3"/>
  </r>
  <r>
    <x v="12"/>
    <x v="64"/>
    <s v="EPA1"/>
    <x v="4"/>
    <x v="3"/>
    <x v="3"/>
    <s v="AAD_NONE"/>
    <s v="PKBM010100"/>
    <s v="1"/>
    <s v="-"/>
    <n v="94387"/>
    <n v="94387"/>
    <n v="94387"/>
    <n v="94387"/>
    <s v=""/>
    <x v="3"/>
  </r>
  <r>
    <x v="12"/>
    <x v="64"/>
    <s v="EPA1"/>
    <x v="4"/>
    <x v="3"/>
    <x v="3"/>
    <s v="AAD_NONE"/>
    <s v="PKBM010300"/>
    <s v="1"/>
    <s v="-"/>
    <n v="43068"/>
    <n v="43068"/>
    <n v="43068"/>
    <n v="43068"/>
    <s v=""/>
    <x v="3"/>
  </r>
  <r>
    <x v="12"/>
    <x v="64"/>
    <s v="EPA1"/>
    <x v="4"/>
    <x v="3"/>
    <x v="3"/>
    <s v="AAD_NONE"/>
    <s v="ELRA010100"/>
    <s v="1"/>
    <s v="-"/>
    <n v="15089"/>
    <n v="15089"/>
    <n v="15089"/>
    <n v="15089"/>
    <s v=""/>
    <x v="3"/>
  </r>
  <r>
    <x v="12"/>
    <x v="64"/>
    <s v="EPA1"/>
    <x v="16"/>
    <x v="0"/>
    <x v="9"/>
    <s v="AAD_NONE"/>
    <s v="PKTO010200"/>
    <s v="1"/>
    <s v="-"/>
    <n v="1100"/>
    <n v="1100"/>
    <n v="1100"/>
    <n v="1100"/>
    <s v=""/>
    <x v="9"/>
  </r>
  <r>
    <x v="12"/>
    <x v="64"/>
    <s v="EPA1"/>
    <x v="16"/>
    <x v="0"/>
    <x v="9"/>
    <s v="AAD_NONE"/>
    <s v="PKTO010400"/>
    <s v="1"/>
    <s v="-"/>
    <n v="5750"/>
    <n v="5750"/>
    <n v="5750"/>
    <n v="5750"/>
    <s v=""/>
    <x v="9"/>
  </r>
  <r>
    <x v="12"/>
    <x v="64"/>
    <s v="EPA1"/>
    <x v="16"/>
    <x v="3"/>
    <x v="9"/>
    <s v="AAD_NONE"/>
    <s v="PKTO010400"/>
    <s v="1"/>
    <s v="-"/>
    <n v="850"/>
    <n v="850"/>
    <n v="850"/>
    <n v="850"/>
    <s v=""/>
    <x v="9"/>
  </r>
  <r>
    <x v="12"/>
    <x v="64"/>
    <s v="EPA1"/>
    <x v="17"/>
    <x v="0"/>
    <x v="3"/>
    <s v="AAD_NONE"/>
    <s v="PKTO010400"/>
    <s v="1"/>
    <s v="-"/>
    <n v="500"/>
    <n v="500"/>
    <n v="500"/>
    <n v="500"/>
    <s v=""/>
    <x v="3"/>
  </r>
  <r>
    <x v="12"/>
    <x v="64"/>
    <s v="EPA1"/>
    <x v="17"/>
    <x v="3"/>
    <x v="3"/>
    <s v="AAD_NONE"/>
    <s v="PKTO010400"/>
    <s v="1"/>
    <s v="-"/>
    <n v="11235"/>
    <n v="11235"/>
    <n v="11235"/>
    <n v="11235"/>
    <s v=""/>
    <x v="3"/>
  </r>
  <r>
    <x v="12"/>
    <x v="64"/>
    <s v="EPA1"/>
    <x v="5"/>
    <x v="2"/>
    <x v="3"/>
    <s v="AAD_NONE"/>
    <s v="PKTO010100"/>
    <s v="1"/>
    <s v="-"/>
    <n v="14945"/>
    <n v="14945"/>
    <n v="14945"/>
    <n v="14945"/>
    <s v=""/>
    <x v="3"/>
  </r>
  <r>
    <x v="12"/>
    <x v="64"/>
    <s v="EPA1"/>
    <x v="5"/>
    <x v="2"/>
    <x v="3"/>
    <s v="AAD_NONE"/>
    <s v="PKTO010200"/>
    <s v="1"/>
    <s v="-"/>
    <n v="83051"/>
    <n v="83051"/>
    <n v="83051"/>
    <n v="83051"/>
    <s v=""/>
    <x v="3"/>
  </r>
  <r>
    <x v="12"/>
    <x v="64"/>
    <s v="EPA1"/>
    <x v="5"/>
    <x v="2"/>
    <x v="3"/>
    <s v="AAD_NONE"/>
    <s v="PKTO010400"/>
    <s v="1"/>
    <s v="-"/>
    <n v="780454"/>
    <n v="780454"/>
    <n v="780454"/>
    <n v="780454"/>
    <s v=""/>
    <x v="3"/>
  </r>
  <r>
    <x v="12"/>
    <x v="64"/>
    <s v="EPA1"/>
    <x v="5"/>
    <x v="2"/>
    <x v="3"/>
    <s v="AAD_NONE"/>
    <s v="PKBM010100"/>
    <s v="1"/>
    <s v="-"/>
    <n v="66105"/>
    <n v="66105"/>
    <n v="66105"/>
    <n v="66105"/>
    <s v=""/>
    <x v="3"/>
  </r>
  <r>
    <x v="12"/>
    <x v="64"/>
    <s v="EPA1"/>
    <x v="5"/>
    <x v="2"/>
    <x v="3"/>
    <s v="AAD_NONE"/>
    <s v="PKBM010300"/>
    <s v="1"/>
    <s v="-"/>
    <n v="2764"/>
    <n v="2764"/>
    <n v="2764"/>
    <n v="2764"/>
    <s v=""/>
    <x v="3"/>
  </r>
  <r>
    <x v="12"/>
    <x v="64"/>
    <s v="EPA1"/>
    <x v="5"/>
    <x v="2"/>
    <x v="3"/>
    <s v="AAD_NONE"/>
    <s v="ELRA010100"/>
    <s v="1"/>
    <s v="-"/>
    <n v="1992"/>
    <n v="1992"/>
    <n v="1992"/>
    <n v="1992"/>
    <s v=""/>
    <x v="3"/>
  </r>
  <r>
    <x v="12"/>
    <x v="64"/>
    <s v="EPA1"/>
    <x v="10"/>
    <x v="4"/>
    <x v="3"/>
    <s v="AAD_NONE"/>
    <s v="XX01000000"/>
    <s v="1"/>
    <s v="2PA1-PF21-TA"/>
    <n v="522617"/>
    <n v="522617"/>
    <n v="522617"/>
    <n v="522617"/>
    <s v=""/>
    <x v="3"/>
  </r>
  <r>
    <x v="12"/>
    <x v="64"/>
    <s v="EPA1"/>
    <x v="10"/>
    <x v="4"/>
    <x v="3"/>
    <s v="AAD_NONE"/>
    <s v="XX01000000"/>
    <s v="1"/>
    <s v="4PA1-GF00-FADN"/>
    <n v="105000"/>
    <n v="105000"/>
    <n v="105000"/>
    <n v="105000"/>
    <s v=""/>
    <x v="3"/>
  </r>
  <r>
    <x v="12"/>
    <x v="64"/>
    <s v="EPA1"/>
    <x v="8"/>
    <x v="1"/>
    <x v="3"/>
    <s v="AAD_NONE"/>
    <s v="XX01000000"/>
    <s v="1"/>
    <s v="-"/>
    <n v="72851"/>
    <n v="72851"/>
    <n v="72851"/>
    <n v="72851"/>
    <s v=""/>
    <x v="3"/>
  </r>
  <r>
    <x v="12"/>
    <x v="64"/>
    <s v="EPA1"/>
    <x v="8"/>
    <x v="1"/>
    <x v="13"/>
    <s v="AAD_NONE"/>
    <s v="XX01000000"/>
    <s v="1"/>
    <s v="-"/>
    <n v="897402"/>
    <n v="897402"/>
    <n v="897402"/>
    <n v="897402"/>
    <s v=""/>
    <x v="13"/>
  </r>
  <r>
    <x v="12"/>
    <x v="64"/>
    <s v="EPA1"/>
    <x v="8"/>
    <x v="3"/>
    <x v="3"/>
    <s v="AAD_NONE"/>
    <s v="XX01000000"/>
    <s v="1"/>
    <s v="-"/>
    <n v="8000"/>
    <n v="8000"/>
    <n v="8000"/>
    <n v="8000"/>
    <s v=""/>
    <x v="3"/>
  </r>
  <r>
    <x v="12"/>
    <x v="64"/>
    <s v="EPA1"/>
    <x v="12"/>
    <x v="3"/>
    <x v="3"/>
    <s v="AAD_NONE"/>
    <s v="XX01000000"/>
    <s v="1"/>
    <s v="-"/>
    <n v="3900450"/>
    <n v="3900450"/>
    <n v="3900450"/>
    <n v="3900450"/>
    <s v=""/>
    <x v="3"/>
  </r>
  <r>
    <x v="12"/>
    <x v="65"/>
    <s v="EPB0"/>
    <x v="0"/>
    <x v="4"/>
    <x v="17"/>
    <s v="AAD_NONE"/>
    <s v="ELMR010200"/>
    <s v="1"/>
    <s v="9PB0-RR20-08112TAAEN"/>
    <n v="1317583"/>
    <m/>
    <m/>
    <m/>
    <s v=""/>
    <x v="17"/>
  </r>
  <r>
    <x v="12"/>
    <x v="65"/>
    <s v="EPB0"/>
    <x v="0"/>
    <x v="4"/>
    <x v="17"/>
    <s v="AAD_NONE"/>
    <s v="ELMR010300"/>
    <s v="1"/>
    <s v="9PB0-RR20-08112TAAEN"/>
    <n v="1412449"/>
    <m/>
    <m/>
    <m/>
    <s v=""/>
    <x v="17"/>
  </r>
  <r>
    <x v="12"/>
    <x v="65"/>
    <s v="EPB0"/>
    <x v="14"/>
    <x v="1"/>
    <x v="3"/>
    <s v="AAD_NONE"/>
    <s v="XX01000000"/>
    <s v="1"/>
    <s v="-"/>
    <n v="3700000"/>
    <n v="3700000"/>
    <n v="3700000"/>
    <n v="3700000"/>
    <s v=""/>
    <x v="3"/>
  </r>
  <r>
    <x v="12"/>
    <x v="65"/>
    <s v="EPB0"/>
    <x v="2"/>
    <x v="1"/>
    <x v="133"/>
    <s v="AAD_NONE"/>
    <s v="ELMR010200"/>
    <s v="1"/>
    <s v="-"/>
    <n v="32000"/>
    <n v="32000"/>
    <n v="32000"/>
    <n v="32000"/>
    <s v=""/>
    <x v="130"/>
  </r>
  <r>
    <x v="12"/>
    <x v="65"/>
    <s v="EPB0"/>
    <x v="3"/>
    <x v="0"/>
    <x v="3"/>
    <s v="AAD_NONE"/>
    <s v="ELMR010200"/>
    <s v="1"/>
    <s v="-"/>
    <n v="3091287"/>
    <n v="3092993"/>
    <n v="3092993"/>
    <n v="3092993"/>
    <s v=""/>
    <x v="3"/>
  </r>
  <r>
    <x v="12"/>
    <x v="65"/>
    <s v="EPB0"/>
    <x v="3"/>
    <x v="0"/>
    <x v="3"/>
    <s v="AAD_NONE"/>
    <s v="ELMR010300"/>
    <s v="1"/>
    <s v="-"/>
    <n v="4711259"/>
    <n v="4752051"/>
    <n v="4752051"/>
    <n v="4752051"/>
    <s v=""/>
    <x v="3"/>
  </r>
  <r>
    <x v="12"/>
    <x v="65"/>
    <s v="EPB0"/>
    <x v="3"/>
    <x v="4"/>
    <x v="3"/>
    <s v="AAD_NONE"/>
    <s v="ELMR010200"/>
    <s v="1"/>
    <s v="9PB0-RR20-08112TAAEN"/>
    <n v="309279"/>
    <n v="73427"/>
    <m/>
    <m/>
    <s v=""/>
    <x v="3"/>
  </r>
  <r>
    <x v="12"/>
    <x v="65"/>
    <s v="EPB0"/>
    <x v="3"/>
    <x v="4"/>
    <x v="3"/>
    <s v="AAD_NONE"/>
    <s v="ELMR010300"/>
    <s v="1"/>
    <s v="9PB0-RR20-08112TAAEN"/>
    <n v="331548"/>
    <n v="78714"/>
    <m/>
    <m/>
    <s v=""/>
    <x v="3"/>
  </r>
  <r>
    <x v="12"/>
    <x v="65"/>
    <s v="EPB0"/>
    <x v="3"/>
    <x v="3"/>
    <x v="3"/>
    <s v="AAD_NONE"/>
    <s v="ELMR010200"/>
    <s v="1"/>
    <s v="-"/>
    <n v="1000"/>
    <n v="1000"/>
    <n v="1000"/>
    <n v="1000"/>
    <s v=""/>
    <x v="3"/>
  </r>
  <r>
    <x v="12"/>
    <x v="65"/>
    <s v="EPB0"/>
    <x v="4"/>
    <x v="1"/>
    <x v="134"/>
    <s v="AAD_NONE"/>
    <s v="ELMR010200"/>
    <s v="1"/>
    <s v="-"/>
    <n v="1516000"/>
    <n v="1516000"/>
    <n v="1516000"/>
    <n v="1516000"/>
    <s v=""/>
    <x v="131"/>
  </r>
  <r>
    <x v="12"/>
    <x v="65"/>
    <s v="EPB0"/>
    <x v="4"/>
    <x v="0"/>
    <x v="3"/>
    <s v="AAD_NONE"/>
    <s v="ELMR010200"/>
    <s v="1"/>
    <s v="-"/>
    <n v="443451"/>
    <n v="371707"/>
    <n v="371707"/>
    <n v="371707"/>
    <s v=""/>
    <x v="3"/>
  </r>
  <r>
    <x v="12"/>
    <x v="65"/>
    <s v="EPB0"/>
    <x v="4"/>
    <x v="0"/>
    <x v="3"/>
    <s v="AAD_NONE"/>
    <s v="ELMR010300"/>
    <s v="1"/>
    <s v="-"/>
    <n v="452833"/>
    <n v="598293"/>
    <n v="598293"/>
    <n v="598293"/>
    <s v=""/>
    <x v="3"/>
  </r>
  <r>
    <x v="12"/>
    <x v="65"/>
    <s v="EPB0"/>
    <x v="4"/>
    <x v="0"/>
    <x v="13"/>
    <s v="AAD_NONE"/>
    <s v="ELMR010200"/>
    <s v="1"/>
    <s v="-"/>
    <n v="706151"/>
    <n v="706151"/>
    <n v="706151"/>
    <n v="706151"/>
    <s v=""/>
    <x v="13"/>
  </r>
  <r>
    <x v="12"/>
    <x v="65"/>
    <s v="EPB0"/>
    <x v="4"/>
    <x v="0"/>
    <x v="13"/>
    <s v="AAD_NONE"/>
    <s v="ELMR010300"/>
    <s v="1"/>
    <s v="-"/>
    <n v="756993"/>
    <n v="756993"/>
    <n v="756993"/>
    <n v="756993"/>
    <s v=""/>
    <x v="13"/>
  </r>
  <r>
    <x v="12"/>
    <x v="65"/>
    <s v="EPB0"/>
    <x v="4"/>
    <x v="4"/>
    <x v="3"/>
    <s v="AAD_NONE"/>
    <s v="ELMR010200"/>
    <s v="1"/>
    <s v="9PB0-RR20-08112TAAEN"/>
    <n v="46392"/>
    <n v="39972"/>
    <m/>
    <m/>
    <s v=""/>
    <x v="3"/>
  </r>
  <r>
    <x v="12"/>
    <x v="65"/>
    <s v="EPB0"/>
    <x v="4"/>
    <x v="4"/>
    <x v="3"/>
    <s v="AAD_NONE"/>
    <s v="ELMR010300"/>
    <s v="1"/>
    <s v="9PB0-RR20-08112TAAEN"/>
    <n v="49732"/>
    <n v="42849"/>
    <m/>
    <m/>
    <s v=""/>
    <x v="3"/>
  </r>
  <r>
    <x v="12"/>
    <x v="65"/>
    <s v="EPB0"/>
    <x v="4"/>
    <x v="3"/>
    <x v="3"/>
    <s v="AAD_NONE"/>
    <s v="ELMR010200"/>
    <s v="1"/>
    <s v="-"/>
    <n v="11000"/>
    <n v="11000"/>
    <n v="11000"/>
    <n v="11000"/>
    <s v=""/>
    <x v="3"/>
  </r>
  <r>
    <x v="12"/>
    <x v="65"/>
    <s v="EPB0"/>
    <x v="15"/>
    <x v="1"/>
    <x v="3"/>
    <s v="AAD_NONE"/>
    <s v="XX01000000"/>
    <s v="1"/>
    <s v="-"/>
    <n v="135000"/>
    <n v="135000"/>
    <n v="135000"/>
    <n v="135000"/>
    <s v=""/>
    <x v="3"/>
  </r>
  <r>
    <x v="12"/>
    <x v="65"/>
    <s v="EPB0"/>
    <x v="16"/>
    <x v="0"/>
    <x v="3"/>
    <s v="AAD_NONE"/>
    <s v="ELMR010200"/>
    <s v="1"/>
    <s v="-"/>
    <n v="1000"/>
    <n v="1000"/>
    <n v="1000"/>
    <n v="1000"/>
    <s v=""/>
    <x v="3"/>
  </r>
  <r>
    <x v="12"/>
    <x v="65"/>
    <s v="EPB0"/>
    <x v="5"/>
    <x v="2"/>
    <x v="3"/>
    <s v="AAD_NONE"/>
    <s v="ELMR010200"/>
    <s v="1"/>
    <s v="-"/>
    <n v="48123"/>
    <n v="18707"/>
    <n v="18707"/>
    <n v="18707"/>
    <s v=""/>
    <x v="3"/>
  </r>
  <r>
    <x v="12"/>
    <x v="65"/>
    <s v="EPB0"/>
    <x v="5"/>
    <x v="2"/>
    <x v="3"/>
    <s v="AAD_NONE"/>
    <s v="ELMR010300"/>
    <s v="1"/>
    <s v="-"/>
    <n v="51588"/>
    <n v="20053"/>
    <n v="20053"/>
    <n v="20053"/>
    <s v=""/>
    <x v="3"/>
  </r>
  <r>
    <x v="12"/>
    <x v="65"/>
    <s v="EPB0"/>
    <x v="10"/>
    <x v="4"/>
    <x v="3"/>
    <s v="AAD_NONE"/>
    <s v="XX01000000"/>
    <s v="1"/>
    <s v="9PB0-RR20-08112TAAEN"/>
    <n v="3466983"/>
    <n v="234962"/>
    <m/>
    <m/>
    <s v=""/>
    <x v="3"/>
  </r>
  <r>
    <x v="12"/>
    <x v="65"/>
    <s v="EPB0"/>
    <x v="8"/>
    <x v="1"/>
    <x v="3"/>
    <s v="AAD_NONE"/>
    <s v="XX01000000"/>
    <s v="1"/>
    <s v="-"/>
    <n v="162113"/>
    <n v="154586"/>
    <n v="297654"/>
    <n v="297654"/>
    <s v=""/>
    <x v="3"/>
  </r>
  <r>
    <x v="12"/>
    <x v="65"/>
    <s v="EPB0"/>
    <x v="8"/>
    <x v="1"/>
    <x v="13"/>
    <s v="AAD_NONE"/>
    <s v="XX01000000"/>
    <s v="1"/>
    <s v="-"/>
    <n v="306070"/>
    <n v="300751"/>
    <n v="157683"/>
    <n v="157683"/>
    <s v=""/>
    <x v="13"/>
  </r>
  <r>
    <x v="12"/>
    <x v="65"/>
    <s v="EPB0"/>
    <x v="11"/>
    <x v="1"/>
    <x v="3"/>
    <s v="AAD_NONE"/>
    <s v="XX01000000"/>
    <s v="1"/>
    <s v="-"/>
    <n v="41120"/>
    <n v="41120"/>
    <n v="41120"/>
    <n v="41120"/>
    <s v=""/>
    <x v="3"/>
  </r>
  <r>
    <x v="12"/>
    <x v="65"/>
    <s v="EPB0"/>
    <x v="12"/>
    <x v="3"/>
    <x v="3"/>
    <s v="AAD_NONE"/>
    <s v="XX01000000"/>
    <s v="1"/>
    <s v="-"/>
    <n v="12000"/>
    <n v="12000"/>
    <n v="12000"/>
    <n v="12000"/>
    <s v=""/>
    <x v="3"/>
  </r>
  <r>
    <x v="12"/>
    <x v="65"/>
    <s v="EPB0"/>
    <x v="18"/>
    <x v="1"/>
    <x v="3"/>
    <s v="AAD_NONE"/>
    <s v="XX01000000"/>
    <s v="1"/>
    <s v="-"/>
    <n v="4460000"/>
    <n v="4640000"/>
    <n v="4870000"/>
    <n v="4870000"/>
    <s v=""/>
    <x v="3"/>
  </r>
  <r>
    <x v="12"/>
    <x v="65"/>
    <s v="EPB0"/>
    <x v="25"/>
    <x v="1"/>
    <x v="3"/>
    <s v="AAD_NONE"/>
    <s v="XX01000000"/>
    <s v="1"/>
    <s v="-"/>
    <n v="20000000"/>
    <n v="18000000"/>
    <n v="15000000"/>
    <n v="13000000"/>
    <s v=""/>
    <x v="3"/>
  </r>
  <r>
    <x v="13"/>
    <x v="66"/>
    <s v="ER10"/>
    <x v="0"/>
    <x v="4"/>
    <x v="0"/>
    <s v="AAD_NONE"/>
    <s v="XX01000000"/>
    <s v="1"/>
    <s v="1R10-TA21-07121"/>
    <m/>
    <n v="77869"/>
    <n v="77869"/>
    <n v="77869"/>
    <s v=""/>
    <x v="0"/>
  </r>
  <r>
    <x v="13"/>
    <x v="66"/>
    <s v="ER10"/>
    <x v="1"/>
    <x v="4"/>
    <x v="0"/>
    <s v="AAD_NONE"/>
    <s v="XX01000000"/>
    <s v="1"/>
    <s v="1R10-TA21-07121"/>
    <m/>
    <n v="17131"/>
    <n v="17131"/>
    <n v="17131"/>
    <s v=""/>
    <x v="0"/>
  </r>
  <r>
    <x v="13"/>
    <x v="66"/>
    <s v="ER10"/>
    <x v="34"/>
    <x v="1"/>
    <x v="3"/>
    <s v="AAD_NONE"/>
    <s v="XX01000000"/>
    <s v="1"/>
    <s v="-"/>
    <n v="2350000000"/>
    <n v="2250000000"/>
    <n v="2036000000"/>
    <n v="1721000000"/>
    <s v=""/>
    <x v="3"/>
  </r>
  <r>
    <x v="13"/>
    <x v="66"/>
    <s v="ER10"/>
    <x v="14"/>
    <x v="1"/>
    <x v="3"/>
    <s v="AAD_NONE"/>
    <s v="XX01000000"/>
    <s v="1"/>
    <s v="-"/>
    <n v="6800000"/>
    <n v="5900000"/>
    <n v="5800000"/>
    <n v="5700000"/>
    <s v=""/>
    <x v="3"/>
  </r>
  <r>
    <x v="13"/>
    <x v="66"/>
    <s v="ER10"/>
    <x v="35"/>
    <x v="1"/>
    <x v="3"/>
    <s v="AAD_NONE"/>
    <s v="XX01000000"/>
    <s v="1"/>
    <s v="-"/>
    <n v="-17112963"/>
    <n v="-11502963"/>
    <n v="-10806000"/>
    <n v="-10806000"/>
    <s v=""/>
    <x v="3"/>
  </r>
  <r>
    <x v="13"/>
    <x v="66"/>
    <s v="ER10"/>
    <x v="2"/>
    <x v="1"/>
    <x v="26"/>
    <s v="AAD_NONE"/>
    <s v="RV02010100"/>
    <s v="1"/>
    <s v="-"/>
    <n v="275000"/>
    <n v="260000"/>
    <n v="265000"/>
    <n v="285000"/>
    <s v=""/>
    <x v="25"/>
  </r>
  <r>
    <x v="13"/>
    <x v="66"/>
    <s v="ER10"/>
    <x v="2"/>
    <x v="1"/>
    <x v="135"/>
    <s v="AAD_NONE"/>
    <s v="RV02010100"/>
    <s v="1"/>
    <s v="-"/>
    <n v="1400000"/>
    <n v="1400000"/>
    <n v="1400000"/>
    <n v="1400000"/>
    <s v=""/>
    <x v="132"/>
  </r>
  <r>
    <x v="13"/>
    <x v="66"/>
    <s v="ER10"/>
    <x v="3"/>
    <x v="0"/>
    <x v="3"/>
    <s v="AAD_NONE"/>
    <s v="RV02010100"/>
    <s v="1"/>
    <s v="-"/>
    <n v="5082437"/>
    <n v="5090309"/>
    <n v="5096841"/>
    <n v="5096841"/>
    <s v=""/>
    <x v="3"/>
  </r>
  <r>
    <x v="13"/>
    <x v="66"/>
    <s v="ER10"/>
    <x v="3"/>
    <x v="0"/>
    <x v="3"/>
    <s v="AAD_NONE"/>
    <s v="RV02020200"/>
    <s v="1"/>
    <s v="-"/>
    <n v="1417249"/>
    <n v="1419041"/>
    <n v="1420529"/>
    <n v="1420529"/>
    <s v=""/>
    <x v="3"/>
  </r>
  <r>
    <x v="13"/>
    <x v="66"/>
    <s v="ER10"/>
    <x v="3"/>
    <x v="0"/>
    <x v="3"/>
    <s v="AAD_NONE"/>
    <s v="RV02030100"/>
    <s v="1"/>
    <s v="-"/>
    <n v="1488582"/>
    <n v="1490530"/>
    <n v="1492147"/>
    <n v="1492147"/>
    <s v=""/>
    <x v="3"/>
  </r>
  <r>
    <x v="13"/>
    <x v="66"/>
    <s v="ER10"/>
    <x v="3"/>
    <x v="0"/>
    <x v="3"/>
    <s v="AAD_NONE"/>
    <s v="RV02030100"/>
    <s v="1"/>
    <s v="9R10-IR21-INTERREG"/>
    <n v="9976"/>
    <m/>
    <m/>
    <m/>
    <s v=""/>
    <x v="3"/>
  </r>
  <r>
    <x v="13"/>
    <x v="66"/>
    <s v="ER10"/>
    <x v="3"/>
    <x v="0"/>
    <x v="3"/>
    <s v="AAD_NONE"/>
    <s v="RV03010600"/>
    <s v="1"/>
    <s v="-"/>
    <n v="2398630"/>
    <n v="2401514"/>
    <n v="2403907"/>
    <n v="2403907"/>
    <s v=""/>
    <x v="3"/>
  </r>
  <r>
    <x v="13"/>
    <x v="66"/>
    <s v="ER10"/>
    <x v="3"/>
    <x v="0"/>
    <x v="3"/>
    <s v="AAD_NONE"/>
    <s v="RV03020400"/>
    <s v="1"/>
    <s v="-"/>
    <n v="2197444"/>
    <n v="2200951"/>
    <n v="2203862"/>
    <n v="2203862"/>
    <s v=""/>
    <x v="3"/>
  </r>
  <r>
    <x v="13"/>
    <x v="66"/>
    <s v="ER10"/>
    <x v="3"/>
    <x v="0"/>
    <x v="24"/>
    <s v="AAD_NONE"/>
    <s v="RV02010100"/>
    <s v="1"/>
    <s v="-"/>
    <n v="89596"/>
    <n v="93628"/>
    <m/>
    <m/>
    <s v=""/>
    <x v="23"/>
  </r>
  <r>
    <x v="13"/>
    <x v="66"/>
    <s v="ER10"/>
    <x v="3"/>
    <x v="4"/>
    <x v="3"/>
    <s v="AAD_NONE"/>
    <s v="RV02010100"/>
    <s v="1"/>
    <s v="5R40-NORTA"/>
    <n v="75754"/>
    <m/>
    <m/>
    <m/>
    <s v=""/>
    <x v="3"/>
  </r>
  <r>
    <x v="13"/>
    <x v="66"/>
    <s v="ER10"/>
    <x v="3"/>
    <x v="4"/>
    <x v="3"/>
    <s v="AAD_NONE"/>
    <s v="RV02010100"/>
    <s v="1"/>
    <s v="6R10-SH00-01323TA"/>
    <n v="40234"/>
    <n v="42247"/>
    <n v="44359"/>
    <n v="44359"/>
    <s v=""/>
    <x v="3"/>
  </r>
  <r>
    <x v="13"/>
    <x v="66"/>
    <s v="ER10"/>
    <x v="3"/>
    <x v="4"/>
    <x v="3"/>
    <s v="AAD_NONE"/>
    <s v="RV02010100"/>
    <s v="1"/>
    <s v="1R10-TA21-07121"/>
    <n v="1799825"/>
    <n v="1880539"/>
    <n v="1964877"/>
    <n v="2053001"/>
    <s v=""/>
    <x v="3"/>
  </r>
  <r>
    <x v="13"/>
    <x v="66"/>
    <s v="ER10"/>
    <x v="3"/>
    <x v="4"/>
    <x v="3"/>
    <s v="AAD_NONE"/>
    <s v="RV02020200"/>
    <s v="1"/>
    <s v="1R10-TA21-07121"/>
    <n v="5389"/>
    <n v="5632"/>
    <n v="5885"/>
    <n v="6150"/>
    <s v=""/>
    <x v="3"/>
  </r>
  <r>
    <x v="13"/>
    <x v="66"/>
    <s v="ER10"/>
    <x v="3"/>
    <x v="4"/>
    <x v="3"/>
    <s v="AAD_NONE"/>
    <s v="RV02030100"/>
    <s v="1"/>
    <s v="9R10-IR21-INTERREG"/>
    <n v="39904"/>
    <m/>
    <m/>
    <m/>
    <s v=""/>
    <x v="3"/>
  </r>
  <r>
    <x v="13"/>
    <x v="66"/>
    <s v="ER10"/>
    <x v="3"/>
    <x v="4"/>
    <x v="3"/>
    <s v="AAD_NONE"/>
    <s v="RV02030100"/>
    <s v="1"/>
    <s v="1R10-TA21-07121"/>
    <n v="5858"/>
    <n v="6122"/>
    <n v="6397"/>
    <n v="6685"/>
    <s v=""/>
    <x v="3"/>
  </r>
  <r>
    <x v="13"/>
    <x v="66"/>
    <s v="ER10"/>
    <x v="3"/>
    <x v="4"/>
    <x v="3"/>
    <s v="AAD_NONE"/>
    <s v="RV03010600"/>
    <s v="1"/>
    <s v="1R10-TA21-07121"/>
    <n v="8670"/>
    <n v="9060"/>
    <n v="9468"/>
    <n v="9894"/>
    <s v=""/>
    <x v="3"/>
  </r>
  <r>
    <x v="13"/>
    <x v="66"/>
    <s v="ER10"/>
    <x v="3"/>
    <x v="4"/>
    <x v="3"/>
    <s v="AAD_NONE"/>
    <s v="RV03020400"/>
    <s v="1"/>
    <s v="1R10-TA21-07121"/>
    <n v="10545"/>
    <n v="11019"/>
    <n v="11515"/>
    <n v="12033"/>
    <s v=""/>
    <x v="3"/>
  </r>
  <r>
    <x v="13"/>
    <x v="66"/>
    <s v="ER10"/>
    <x v="4"/>
    <x v="1"/>
    <x v="136"/>
    <s v="AAD_NONE"/>
    <s v="RV02010100"/>
    <s v="1"/>
    <s v="-"/>
    <n v="1100000"/>
    <n v="1120000"/>
    <n v="1130000"/>
    <n v="1130000"/>
    <s v=""/>
    <x v="133"/>
  </r>
  <r>
    <x v="13"/>
    <x v="66"/>
    <s v="ER10"/>
    <x v="4"/>
    <x v="1"/>
    <x v="137"/>
    <s v="AAD_NONE"/>
    <s v="RV03010600"/>
    <s v="1"/>
    <s v="-"/>
    <n v="200000"/>
    <n v="200000"/>
    <n v="200000"/>
    <n v="200000"/>
    <s v=""/>
    <x v="134"/>
  </r>
  <r>
    <x v="13"/>
    <x v="66"/>
    <s v="ER10"/>
    <x v="4"/>
    <x v="1"/>
    <x v="135"/>
    <s v="AAD_NONE"/>
    <s v="RV02010100"/>
    <s v="1"/>
    <s v="-"/>
    <n v="400000"/>
    <n v="400000"/>
    <n v="400000"/>
    <n v="400000"/>
    <s v=""/>
    <x v="132"/>
  </r>
  <r>
    <x v="13"/>
    <x v="66"/>
    <s v="ER10"/>
    <x v="4"/>
    <x v="0"/>
    <x v="3"/>
    <s v="AAD_NONE"/>
    <s v="RV02010100"/>
    <s v="1"/>
    <s v="-"/>
    <n v="675240"/>
    <n v="674645"/>
    <n v="674842"/>
    <n v="674842"/>
    <s v=""/>
    <x v="3"/>
  </r>
  <r>
    <x v="13"/>
    <x v="66"/>
    <s v="ER10"/>
    <x v="4"/>
    <x v="0"/>
    <x v="3"/>
    <s v="AAD_NONE"/>
    <s v="RV02020200"/>
    <s v="1"/>
    <s v="-"/>
    <n v="223988"/>
    <n v="223852"/>
    <n v="223897"/>
    <n v="223897"/>
    <s v=""/>
    <x v="3"/>
  </r>
  <r>
    <x v="13"/>
    <x v="66"/>
    <s v="ER10"/>
    <x v="4"/>
    <x v="0"/>
    <x v="3"/>
    <s v="AAD_NONE"/>
    <s v="RV02030100"/>
    <s v="1"/>
    <s v="-"/>
    <n v="226254"/>
    <n v="327309"/>
    <n v="327357"/>
    <n v="327357"/>
    <s v=""/>
    <x v="3"/>
  </r>
  <r>
    <x v="13"/>
    <x v="66"/>
    <s v="ER10"/>
    <x v="4"/>
    <x v="0"/>
    <x v="3"/>
    <s v="AAD_NONE"/>
    <s v="RV02030100"/>
    <s v="1"/>
    <s v="9R10-IR21-INTERREG"/>
    <n v="5993"/>
    <m/>
    <m/>
    <m/>
    <s v=""/>
    <x v="3"/>
  </r>
  <r>
    <x v="13"/>
    <x v="66"/>
    <s v="ER10"/>
    <x v="4"/>
    <x v="0"/>
    <x v="3"/>
    <s v="AAD_NONE"/>
    <s v="RV03010600"/>
    <s v="1"/>
    <s v="-"/>
    <n v="242125"/>
    <n v="241907"/>
    <n v="241980"/>
    <n v="241980"/>
    <s v=""/>
    <x v="3"/>
  </r>
  <r>
    <x v="13"/>
    <x v="66"/>
    <s v="ER10"/>
    <x v="4"/>
    <x v="0"/>
    <x v="3"/>
    <s v="AAD_NONE"/>
    <s v="RV03020400"/>
    <s v="1"/>
    <s v="-"/>
    <n v="7395543"/>
    <n v="7395278"/>
    <n v="7395366"/>
    <n v="7395366"/>
    <s v=""/>
    <x v="3"/>
  </r>
  <r>
    <x v="13"/>
    <x v="66"/>
    <s v="ER10"/>
    <x v="4"/>
    <x v="0"/>
    <x v="24"/>
    <s v="AAD_NONE"/>
    <s v="RV02010100"/>
    <s v="1"/>
    <s v="-"/>
    <n v="13405"/>
    <n v="97657"/>
    <m/>
    <m/>
    <s v=""/>
    <x v="23"/>
  </r>
  <r>
    <x v="13"/>
    <x v="66"/>
    <s v="ER10"/>
    <x v="4"/>
    <x v="4"/>
    <x v="3"/>
    <s v="AAD_NONE"/>
    <s v="RV02010100"/>
    <s v="1"/>
    <s v="1R10-TA21-07121"/>
    <n v="474985"/>
    <n v="880373"/>
    <n v="429886"/>
    <n v="589558"/>
    <s v=""/>
    <x v="3"/>
  </r>
  <r>
    <x v="13"/>
    <x v="66"/>
    <s v="ER10"/>
    <x v="4"/>
    <x v="4"/>
    <x v="3"/>
    <s v="AAD_NONE"/>
    <s v="RV02030100"/>
    <s v="1"/>
    <s v="9R10-IR21-INTERREG"/>
    <n v="20728"/>
    <m/>
    <m/>
    <m/>
    <s v=""/>
    <x v="3"/>
  </r>
  <r>
    <x v="13"/>
    <x v="66"/>
    <s v="ER10"/>
    <x v="15"/>
    <x v="1"/>
    <x v="3"/>
    <s v="AAD_NONE"/>
    <s v="XX01000000"/>
    <s v="1"/>
    <s v="-"/>
    <n v="300000"/>
    <n v="300000"/>
    <n v="300000"/>
    <n v="300000"/>
    <s v=""/>
    <x v="3"/>
  </r>
  <r>
    <x v="13"/>
    <x v="66"/>
    <s v="ER10"/>
    <x v="28"/>
    <x v="1"/>
    <x v="3"/>
    <s v="AAD_NONE"/>
    <s v="XX01000000"/>
    <s v="1"/>
    <s v="-"/>
    <n v="84062023"/>
    <n v="100869786"/>
    <n v="74978300"/>
    <n v="80050487"/>
    <s v=""/>
    <x v="3"/>
  </r>
  <r>
    <x v="13"/>
    <x v="66"/>
    <s v="ER10"/>
    <x v="36"/>
    <x v="1"/>
    <x v="3"/>
    <s v="AAD_NONE"/>
    <s v="XX01000000"/>
    <s v="1"/>
    <s v="-"/>
    <n v="66861637"/>
    <n v="60463655"/>
    <n v="63164025"/>
    <n v="63716944"/>
    <s v=""/>
    <x v="3"/>
  </r>
  <r>
    <x v="13"/>
    <x v="66"/>
    <s v="ER10"/>
    <x v="16"/>
    <x v="1"/>
    <x v="26"/>
    <s v="AAD_NONE"/>
    <s v="RV02010100"/>
    <s v="1"/>
    <s v="-"/>
    <n v="3200"/>
    <n v="2100"/>
    <n v="2400"/>
    <n v="2400"/>
    <s v=""/>
    <x v="25"/>
  </r>
  <r>
    <x v="13"/>
    <x v="66"/>
    <s v="ER10"/>
    <x v="16"/>
    <x v="1"/>
    <x v="136"/>
    <s v="AAD_NONE"/>
    <s v="RV02010100"/>
    <s v="1"/>
    <s v="-"/>
    <n v="1000000"/>
    <n v="1000000"/>
    <n v="1000000"/>
    <n v="1000000"/>
    <s v=""/>
    <x v="133"/>
  </r>
  <r>
    <x v="13"/>
    <x v="66"/>
    <s v="ER10"/>
    <x v="16"/>
    <x v="0"/>
    <x v="3"/>
    <s v="AAD_NONE"/>
    <s v="RV02030100"/>
    <s v="1"/>
    <s v="-"/>
    <n v="45000"/>
    <n v="45000"/>
    <n v="45000"/>
    <n v="45000"/>
    <s v=""/>
    <x v="3"/>
  </r>
  <r>
    <x v="13"/>
    <x v="66"/>
    <s v="ER10"/>
    <x v="16"/>
    <x v="0"/>
    <x v="9"/>
    <s v="AAD_NONE"/>
    <s v="RV02010100"/>
    <s v="1"/>
    <s v="-"/>
    <n v="3000"/>
    <n v="3000"/>
    <n v="3000"/>
    <n v="3000"/>
    <s v=""/>
    <x v="9"/>
  </r>
  <r>
    <x v="13"/>
    <x v="66"/>
    <s v="ER10"/>
    <x v="16"/>
    <x v="0"/>
    <x v="9"/>
    <s v="AAD_NONE"/>
    <s v="RV02020200"/>
    <s v="1"/>
    <s v="-"/>
    <n v="21000"/>
    <n v="22000"/>
    <n v="22000"/>
    <n v="22000"/>
    <s v=""/>
    <x v="9"/>
  </r>
  <r>
    <x v="13"/>
    <x v="66"/>
    <s v="ER10"/>
    <x v="16"/>
    <x v="0"/>
    <x v="9"/>
    <s v="AAD_NONE"/>
    <s v="RV02030100"/>
    <s v="1"/>
    <s v="-"/>
    <n v="7525"/>
    <n v="8430"/>
    <n v="8430"/>
    <n v="8430"/>
    <s v=""/>
    <x v="9"/>
  </r>
  <r>
    <x v="13"/>
    <x v="66"/>
    <s v="ER10"/>
    <x v="16"/>
    <x v="0"/>
    <x v="9"/>
    <s v="AAD_NONE"/>
    <s v="RV03010600"/>
    <s v="1"/>
    <s v="-"/>
    <n v="5000"/>
    <n v="5000"/>
    <n v="5000"/>
    <n v="5000"/>
    <s v=""/>
    <x v="9"/>
  </r>
  <r>
    <x v="13"/>
    <x v="66"/>
    <s v="ER10"/>
    <x v="16"/>
    <x v="5"/>
    <x v="3"/>
    <s v="AAD_NONE"/>
    <s v="RV02010100"/>
    <s v="1"/>
    <s v="S1RTA-RT21-07111"/>
    <n v="288800"/>
    <n v="310460"/>
    <n v="310460"/>
    <n v="155230"/>
    <s v=""/>
    <x v="3"/>
  </r>
  <r>
    <x v="13"/>
    <x v="66"/>
    <s v="ER10"/>
    <x v="16"/>
    <x v="5"/>
    <x v="3"/>
    <s v="AAD_NONE"/>
    <s v="RV02010100"/>
    <s v="1"/>
    <s v="S1RTA-RT21-07121"/>
    <n v="2669958"/>
    <n v="2750640"/>
    <n v="2872624"/>
    <n v="3000044"/>
    <s v=""/>
    <x v="3"/>
  </r>
  <r>
    <x v="13"/>
    <x v="66"/>
    <s v="ER10"/>
    <x v="16"/>
    <x v="6"/>
    <x v="3"/>
    <s v="AAD_NONE"/>
    <s v="RV02010100"/>
    <s v="1"/>
    <s v="S1RTA-RT21-07111"/>
    <n v="111200"/>
    <n v="119540"/>
    <n v="119540"/>
    <n v="59770"/>
    <s v=""/>
    <x v="3"/>
  </r>
  <r>
    <x v="13"/>
    <x v="66"/>
    <s v="ER10"/>
    <x v="16"/>
    <x v="6"/>
    <x v="3"/>
    <s v="AAD_NONE"/>
    <s v="RV02010100"/>
    <s v="1"/>
    <s v="S1RTA-RT21-07121"/>
    <n v="1028045"/>
    <n v="1059111"/>
    <n v="1106080"/>
    <n v="1155142"/>
    <s v=""/>
    <x v="3"/>
  </r>
  <r>
    <x v="13"/>
    <x v="66"/>
    <s v="ER10"/>
    <x v="5"/>
    <x v="2"/>
    <x v="3"/>
    <s v="AAD_NONE"/>
    <s v="RV03020400"/>
    <s v="1"/>
    <s v="-"/>
    <n v="318000"/>
    <n v="318000"/>
    <n v="318000"/>
    <n v="318000"/>
    <s v=""/>
    <x v="3"/>
  </r>
  <r>
    <x v="13"/>
    <x v="66"/>
    <s v="ER10"/>
    <x v="13"/>
    <x v="1"/>
    <x v="138"/>
    <s v="AAD_NONE"/>
    <s v="RV02010100"/>
    <s v="1"/>
    <s v="-"/>
    <n v="350585512"/>
    <n v="399819118"/>
    <n v="491160912"/>
    <n v="518688591"/>
    <s v=""/>
    <x v="135"/>
  </r>
  <r>
    <x v="13"/>
    <x v="66"/>
    <s v="ER10"/>
    <x v="10"/>
    <x v="4"/>
    <x v="3"/>
    <s v="AAD_NONE"/>
    <s v="XX01000000"/>
    <s v="1"/>
    <s v="5R40-NORTA"/>
    <n v="75754"/>
    <m/>
    <m/>
    <m/>
    <s v=""/>
    <x v="3"/>
  </r>
  <r>
    <x v="13"/>
    <x v="66"/>
    <s v="ER10"/>
    <x v="10"/>
    <x v="4"/>
    <x v="3"/>
    <s v="AAD_NONE"/>
    <s v="XX01000000"/>
    <s v="1"/>
    <s v="6R10-SH00-01323TA"/>
    <n v="16898"/>
    <n v="17743"/>
    <n v="18631"/>
    <n v="18631"/>
    <s v=""/>
    <x v="3"/>
  </r>
  <r>
    <x v="13"/>
    <x v="66"/>
    <s v="ER10"/>
    <x v="10"/>
    <x v="4"/>
    <x v="3"/>
    <s v="AAD_NONE"/>
    <s v="XX01000000"/>
    <s v="1"/>
    <s v="9R10-IR21-INTERREG"/>
    <n v="63875"/>
    <m/>
    <m/>
    <m/>
    <s v=""/>
    <x v="3"/>
  </r>
  <r>
    <x v="13"/>
    <x v="66"/>
    <s v="ER10"/>
    <x v="10"/>
    <x v="4"/>
    <x v="3"/>
    <s v="AAD_NONE"/>
    <s v="XX01000000"/>
    <s v="1"/>
    <s v="1R10-TA21-07121"/>
    <n v="1724922"/>
    <n v="2209649"/>
    <n v="1874553"/>
    <n v="2079682"/>
    <s v=""/>
    <x v="3"/>
  </r>
  <r>
    <x v="13"/>
    <x v="66"/>
    <s v="ER10"/>
    <x v="10"/>
    <x v="5"/>
    <x v="3"/>
    <s v="AAD_NONE"/>
    <s v="XX01000000"/>
    <s v="1"/>
    <s v="S9RMF-RT00-08111"/>
    <n v="13967000"/>
    <n v="23600000"/>
    <n v="25800000"/>
    <n v="25800000"/>
    <s v=""/>
    <x v="3"/>
  </r>
  <r>
    <x v="13"/>
    <x v="66"/>
    <s v="ER10"/>
    <x v="10"/>
    <x v="5"/>
    <x v="3"/>
    <s v="AAD_NONE"/>
    <s v="XX01000000"/>
    <s v="1"/>
    <s v="S1RTA-RT21-07111"/>
    <n v="288800"/>
    <n v="310460"/>
    <n v="310460"/>
    <n v="155230"/>
    <s v=""/>
    <x v="3"/>
  </r>
  <r>
    <x v="13"/>
    <x v="66"/>
    <s v="ER10"/>
    <x v="10"/>
    <x v="5"/>
    <x v="3"/>
    <s v="AAD_NONE"/>
    <s v="XX01000000"/>
    <s v="1"/>
    <s v="S1RTA-RT21-07121"/>
    <n v="2669958"/>
    <n v="2750640"/>
    <n v="2872624"/>
    <n v="3000044"/>
    <s v=""/>
    <x v="3"/>
  </r>
  <r>
    <x v="13"/>
    <x v="66"/>
    <s v="ER10"/>
    <x v="6"/>
    <x v="5"/>
    <x v="18"/>
    <s v="AAD_NONE"/>
    <s v="RV03010600"/>
    <s v="1"/>
    <s v="S9RMF-RT00-08111"/>
    <n v="13967000"/>
    <n v="23600000"/>
    <n v="25800000"/>
    <n v="25800000"/>
    <s v=""/>
    <x v="18"/>
  </r>
  <r>
    <x v="13"/>
    <x v="66"/>
    <s v="ER10"/>
    <x v="6"/>
    <x v="7"/>
    <x v="27"/>
    <s v="AAD_NONE"/>
    <s v="RV03010600"/>
    <s v="1"/>
    <s v="-"/>
    <n v="19942984"/>
    <n v="20590984"/>
    <n v="25280000"/>
    <n v="13760000"/>
    <s v=""/>
    <x v="26"/>
  </r>
  <r>
    <x v="13"/>
    <x v="66"/>
    <s v="ER10"/>
    <x v="8"/>
    <x v="1"/>
    <x v="3"/>
    <s v="AAD_NONE"/>
    <s v="XX01000000"/>
    <s v="1"/>
    <s v="-"/>
    <n v="1750000"/>
    <n v="1750000"/>
    <n v="1750000"/>
    <n v="1750000"/>
    <s v=""/>
    <x v="3"/>
  </r>
  <r>
    <x v="13"/>
    <x v="66"/>
    <s v="ER10"/>
    <x v="8"/>
    <x v="4"/>
    <x v="3"/>
    <s v="AAD_NONE"/>
    <s v="XX01000000"/>
    <s v="1"/>
    <s v="9R10-IR21-INTERREG"/>
    <n v="3243"/>
    <m/>
    <m/>
    <m/>
    <s v=""/>
    <x v="3"/>
  </r>
  <r>
    <x v="13"/>
    <x v="66"/>
    <s v="ER10"/>
    <x v="8"/>
    <x v="4"/>
    <x v="3"/>
    <s v="AAD_NONE"/>
    <s v="XX01000000"/>
    <s v="1"/>
    <s v="1R10-TA21-07121"/>
    <n v="83817"/>
    <n v="172712"/>
    <n v="73305"/>
    <n v="108125"/>
    <s v=""/>
    <x v="3"/>
  </r>
  <r>
    <x v="13"/>
    <x v="66"/>
    <s v="ER10"/>
    <x v="11"/>
    <x v="1"/>
    <x v="3"/>
    <s v="AAD_NONE"/>
    <s v="XX01000000"/>
    <s v="1"/>
    <s v="-"/>
    <n v="160000"/>
    <n v="160000"/>
    <n v="160000"/>
    <n v="160000"/>
    <s v=""/>
    <x v="3"/>
  </r>
  <r>
    <x v="13"/>
    <x v="66"/>
    <s v="ER10"/>
    <x v="18"/>
    <x v="1"/>
    <x v="3"/>
    <s v="AAD_NONE"/>
    <s v="XX01000000"/>
    <s v="1"/>
    <s v="-"/>
    <n v="50000"/>
    <n v="50000"/>
    <n v="50000"/>
    <n v="50000"/>
    <s v=""/>
    <x v="3"/>
  </r>
  <r>
    <x v="13"/>
    <x v="66"/>
    <s v="ER10"/>
    <x v="25"/>
    <x v="1"/>
    <x v="3"/>
    <s v="AAD_NONE"/>
    <s v="XX01000000"/>
    <s v="1"/>
    <s v="-"/>
    <n v="50000"/>
    <n v="50000"/>
    <n v="50000"/>
    <n v="50000"/>
    <s v=""/>
    <x v="3"/>
  </r>
  <r>
    <x v="13"/>
    <x v="66"/>
    <s v="ER10"/>
    <x v="21"/>
    <x v="1"/>
    <x v="3"/>
    <s v="AAD_NONE"/>
    <s v="XX01000000"/>
    <s v="1"/>
    <s v="-"/>
    <n v="100000"/>
    <n v="100000"/>
    <n v="100000"/>
    <n v="100000"/>
    <s v=""/>
    <x v="3"/>
  </r>
  <r>
    <x v="13"/>
    <x v="66"/>
    <s v="ER10"/>
    <x v="19"/>
    <x v="1"/>
    <x v="3"/>
    <s v="AAD_NONE"/>
    <s v="XX01000000"/>
    <s v="1"/>
    <s v="-"/>
    <n v="10000"/>
    <n v="10000"/>
    <n v="10000"/>
    <n v="10000"/>
    <s v=""/>
    <x v="3"/>
  </r>
  <r>
    <x v="13"/>
    <x v="67"/>
    <s v="ER20"/>
    <x v="0"/>
    <x v="0"/>
    <x v="17"/>
    <s v="AAD_NONE"/>
    <s v="RV02000000"/>
    <s v="1"/>
    <s v="-"/>
    <n v="139925"/>
    <n v="331000"/>
    <n v="331000"/>
    <n v="331000"/>
    <s v=""/>
    <x v="17"/>
  </r>
  <r>
    <x v="13"/>
    <x v="67"/>
    <s v="ER20"/>
    <x v="1"/>
    <x v="1"/>
    <x v="17"/>
    <s v="AAD_NONE"/>
    <s v="XX01000000"/>
    <s v="1"/>
    <s v="-"/>
    <n v="31000"/>
    <n v="72000"/>
    <n v="72000"/>
    <n v="72000"/>
    <s v=""/>
    <x v="17"/>
  </r>
  <r>
    <x v="13"/>
    <x v="67"/>
    <s v="ER20"/>
    <x v="3"/>
    <x v="0"/>
    <x v="3"/>
    <s v="AAD_NONE"/>
    <s v="RV02020200"/>
    <s v="1"/>
    <s v="-"/>
    <n v="41018648"/>
    <n v="40517375"/>
    <n v="40517375"/>
    <n v="40517375"/>
    <s v=""/>
    <x v="3"/>
  </r>
  <r>
    <x v="13"/>
    <x v="67"/>
    <s v="ER20"/>
    <x v="3"/>
    <x v="4"/>
    <x v="3"/>
    <s v="AAD_NONE"/>
    <s v="RV02020200"/>
    <s v="1"/>
    <s v="9R20-IS21-01233BALTI"/>
    <n v="26666"/>
    <m/>
    <m/>
    <m/>
    <s v=""/>
    <x v="3"/>
  </r>
  <r>
    <x v="13"/>
    <x v="67"/>
    <s v="ER20"/>
    <x v="3"/>
    <x v="4"/>
    <x v="3"/>
    <s v="AAD_NONE"/>
    <s v="RV02020200"/>
    <s v="1"/>
    <s v="9R20-IS21-01212TRAIN"/>
    <n v="4000"/>
    <n v="4000"/>
    <n v="1500"/>
    <m/>
    <s v=""/>
    <x v="3"/>
  </r>
  <r>
    <x v="13"/>
    <x v="67"/>
    <s v="ER20"/>
    <x v="4"/>
    <x v="1"/>
    <x v="136"/>
    <s v="AAD_NONE"/>
    <s v="RV02020200"/>
    <s v="1"/>
    <s v="-"/>
    <n v="445000"/>
    <n v="445000"/>
    <n v="500000"/>
    <n v="500000"/>
    <s v=""/>
    <x v="133"/>
  </r>
  <r>
    <x v="13"/>
    <x v="67"/>
    <s v="ER20"/>
    <x v="4"/>
    <x v="1"/>
    <x v="139"/>
    <s v="AAD_NONE"/>
    <s v="RV02020200"/>
    <s v="1"/>
    <s v="-"/>
    <n v="923600"/>
    <n v="1052900"/>
    <n v="1052900"/>
    <n v="1052900"/>
    <s v=""/>
    <x v="136"/>
  </r>
  <r>
    <x v="13"/>
    <x v="67"/>
    <s v="ER20"/>
    <x v="4"/>
    <x v="0"/>
    <x v="3"/>
    <s v="AAD_NONE"/>
    <s v="RV02020200"/>
    <s v="1"/>
    <s v="-"/>
    <n v="11205000"/>
    <n v="11200000"/>
    <n v="11200000"/>
    <n v="11200000"/>
    <s v=""/>
    <x v="3"/>
  </r>
  <r>
    <x v="13"/>
    <x v="67"/>
    <s v="ER20"/>
    <x v="4"/>
    <x v="4"/>
    <x v="3"/>
    <s v="AAD_NONE"/>
    <s v="RV02020200"/>
    <s v="1"/>
    <s v="9R20-TOBAC"/>
    <n v="60000"/>
    <n v="60000"/>
    <n v="60000"/>
    <n v="60000"/>
    <s v=""/>
    <x v="3"/>
  </r>
  <r>
    <x v="13"/>
    <x v="67"/>
    <s v="ER20"/>
    <x v="4"/>
    <x v="4"/>
    <x v="3"/>
    <s v="AAD_NONE"/>
    <s v="RV02020200"/>
    <s v="1"/>
    <s v="9R20-IS21-01233BALTI"/>
    <n v="104000"/>
    <m/>
    <m/>
    <m/>
    <s v=""/>
    <x v="3"/>
  </r>
  <r>
    <x v="13"/>
    <x v="67"/>
    <s v="ER20"/>
    <x v="4"/>
    <x v="4"/>
    <x v="3"/>
    <s v="AAD_NONE"/>
    <s v="RV02020200"/>
    <s v="1"/>
    <s v="9R20-IS21-01212TRAIN"/>
    <n v="81867"/>
    <n v="65200"/>
    <n v="65200"/>
    <m/>
    <s v=""/>
    <x v="3"/>
  </r>
  <r>
    <x v="13"/>
    <x v="67"/>
    <s v="ER20"/>
    <x v="4"/>
    <x v="4"/>
    <x v="3"/>
    <s v="AAD_NONE"/>
    <s v="RV02020200"/>
    <s v="1"/>
    <s v="9R20-BM21-01132KOOL"/>
    <m/>
    <n v="19880"/>
    <n v="19880"/>
    <n v="19880"/>
    <s v=""/>
    <x v="3"/>
  </r>
  <r>
    <x v="13"/>
    <x v="67"/>
    <s v="ER20"/>
    <x v="4"/>
    <x v="3"/>
    <x v="3"/>
    <s v="AAD_NONE"/>
    <s v="RV02020200"/>
    <s v="1"/>
    <s v="-"/>
    <n v="30000"/>
    <n v="30000"/>
    <n v="30000"/>
    <n v="30000"/>
    <s v=""/>
    <x v="3"/>
  </r>
  <r>
    <x v="13"/>
    <x v="67"/>
    <s v="ER20"/>
    <x v="16"/>
    <x v="0"/>
    <x v="3"/>
    <s v="AAD_NONE"/>
    <s v="RV02020200"/>
    <s v="1"/>
    <s v="-"/>
    <n v="3000"/>
    <n v="3000"/>
    <n v="3000"/>
    <n v="3000"/>
    <s v=""/>
    <x v="3"/>
  </r>
  <r>
    <x v="13"/>
    <x v="67"/>
    <s v="ER20"/>
    <x v="16"/>
    <x v="0"/>
    <x v="9"/>
    <s v="AAD_NONE"/>
    <s v="RV02020200"/>
    <s v="1"/>
    <s v="-"/>
    <n v="63700"/>
    <n v="63700"/>
    <n v="63700"/>
    <n v="63700"/>
    <s v=""/>
    <x v="9"/>
  </r>
  <r>
    <x v="13"/>
    <x v="67"/>
    <s v="ER20"/>
    <x v="5"/>
    <x v="2"/>
    <x v="3"/>
    <s v="AAD_NONE"/>
    <s v="RV02020200"/>
    <s v="1"/>
    <s v="-"/>
    <n v="2100000"/>
    <n v="2100000"/>
    <n v="2100000"/>
    <n v="2100000"/>
    <s v=""/>
    <x v="3"/>
  </r>
  <r>
    <x v="13"/>
    <x v="67"/>
    <s v="ER20"/>
    <x v="13"/>
    <x v="1"/>
    <x v="138"/>
    <s v="AAD_NONE"/>
    <s v="RV02020200"/>
    <s v="1"/>
    <s v="-"/>
    <n v="200000"/>
    <n v="200000"/>
    <n v="200000"/>
    <n v="200000"/>
    <s v=""/>
    <x v="135"/>
  </r>
  <r>
    <x v="13"/>
    <x v="67"/>
    <s v="ER20"/>
    <x v="10"/>
    <x v="4"/>
    <x v="3"/>
    <s v="AAD_NONE"/>
    <s v="XX01000000"/>
    <s v="1"/>
    <s v="9R20-TOBAC"/>
    <n v="72000"/>
    <n v="72000"/>
    <n v="72000"/>
    <n v="72000"/>
    <s v=""/>
    <x v="3"/>
  </r>
  <r>
    <x v="13"/>
    <x v="67"/>
    <s v="ER20"/>
    <x v="10"/>
    <x v="4"/>
    <x v="3"/>
    <s v="AAD_NONE"/>
    <s v="XX01000000"/>
    <s v="1"/>
    <s v="9R20-IS21-01233BALTI"/>
    <n v="128309"/>
    <m/>
    <m/>
    <m/>
    <s v=""/>
    <x v="3"/>
  </r>
  <r>
    <x v="13"/>
    <x v="67"/>
    <s v="ER20"/>
    <x v="10"/>
    <x v="4"/>
    <x v="3"/>
    <s v="AAD_NONE"/>
    <s v="XX01000000"/>
    <s v="1"/>
    <s v="9R20-IS21-01212TRAIN"/>
    <n v="64400"/>
    <n v="51900"/>
    <n v="50025"/>
    <m/>
    <s v=""/>
    <x v="3"/>
  </r>
  <r>
    <x v="13"/>
    <x v="67"/>
    <s v="ER20"/>
    <x v="10"/>
    <x v="4"/>
    <x v="3"/>
    <s v="AAD_NONE"/>
    <s v="XX01000000"/>
    <s v="1"/>
    <s v="9R20-BM21-01132KOOL"/>
    <m/>
    <n v="14910"/>
    <n v="14910"/>
    <n v="14910"/>
    <s v=""/>
    <x v="3"/>
  </r>
  <r>
    <x v="13"/>
    <x v="67"/>
    <s v="ER20"/>
    <x v="24"/>
    <x v="0"/>
    <x v="3"/>
    <s v="AAD_NONE"/>
    <s v="RV02020200"/>
    <s v="1"/>
    <s v="-"/>
    <n v="329000"/>
    <n v="329000"/>
    <n v="329000"/>
    <n v="329000"/>
    <s v=""/>
    <x v="3"/>
  </r>
  <r>
    <x v="13"/>
    <x v="67"/>
    <s v="ER20"/>
    <x v="8"/>
    <x v="1"/>
    <x v="3"/>
    <s v="AAD_NONE"/>
    <s v="XX01000000"/>
    <s v="1"/>
    <s v="-"/>
    <n v="2200000"/>
    <n v="2200000"/>
    <n v="2200000"/>
    <n v="2200000"/>
    <s v=""/>
    <x v="3"/>
  </r>
  <r>
    <x v="13"/>
    <x v="67"/>
    <s v="ER20"/>
    <x v="8"/>
    <x v="4"/>
    <x v="3"/>
    <s v="AAD_NONE"/>
    <s v="XX01000000"/>
    <s v="1"/>
    <s v="9R20-TOBAC"/>
    <n v="12000"/>
    <n v="12000"/>
    <n v="12000"/>
    <n v="12000"/>
    <s v=""/>
    <x v="3"/>
  </r>
  <r>
    <x v="13"/>
    <x v="67"/>
    <s v="ER20"/>
    <x v="8"/>
    <x v="4"/>
    <x v="3"/>
    <s v="AAD_NONE"/>
    <s v="XX01000000"/>
    <s v="1"/>
    <s v="9R20-IS21-01233BALTI"/>
    <n v="11900"/>
    <m/>
    <m/>
    <m/>
    <s v=""/>
    <x v="3"/>
  </r>
  <r>
    <x v="13"/>
    <x v="67"/>
    <s v="ER20"/>
    <x v="37"/>
    <x v="1"/>
    <x v="3"/>
    <s v="AAD_NONE"/>
    <s v="XX01000000"/>
    <s v="1"/>
    <s v="-"/>
    <n v="10297000"/>
    <n v="10651000"/>
    <n v="10925000"/>
    <n v="11291000"/>
    <s v=""/>
    <x v="3"/>
  </r>
  <r>
    <x v="13"/>
    <x v="67"/>
    <s v="ER20"/>
    <x v="37"/>
    <x v="14"/>
    <x v="3"/>
    <s v="AAD_NONE"/>
    <s v="XX01000000"/>
    <s v="1"/>
    <s v="-"/>
    <n v="30891000"/>
    <n v="31954000"/>
    <n v="32775000"/>
    <n v="33872000"/>
    <s v=""/>
    <x v="3"/>
  </r>
  <r>
    <x v="13"/>
    <x v="67"/>
    <s v="ER20"/>
    <x v="11"/>
    <x v="1"/>
    <x v="3"/>
    <s v="AAD_NONE"/>
    <s v="XX01000000"/>
    <s v="1"/>
    <s v="-"/>
    <n v="320000"/>
    <n v="320000"/>
    <n v="320000"/>
    <n v="320000"/>
    <s v=""/>
    <x v="3"/>
  </r>
  <r>
    <x v="13"/>
    <x v="67"/>
    <s v="ER20"/>
    <x v="12"/>
    <x v="3"/>
    <x v="3"/>
    <s v="AAD_NONE"/>
    <s v="XX01000000"/>
    <s v="1"/>
    <s v="-"/>
    <n v="30000"/>
    <n v="30000"/>
    <n v="30000"/>
    <n v="30000"/>
    <s v=""/>
    <x v="3"/>
  </r>
  <r>
    <x v="13"/>
    <x v="67"/>
    <s v="ER20"/>
    <x v="18"/>
    <x v="1"/>
    <x v="3"/>
    <s v="AAD_NONE"/>
    <s v="XX01000000"/>
    <s v="1"/>
    <s v="-"/>
    <n v="3500"/>
    <n v="3500"/>
    <n v="3500"/>
    <n v="3500"/>
    <s v=""/>
    <x v="3"/>
  </r>
  <r>
    <x v="13"/>
    <x v="67"/>
    <s v="ER20"/>
    <x v="25"/>
    <x v="1"/>
    <x v="3"/>
    <s v="AAD_NONE"/>
    <s v="XX01000000"/>
    <s v="1"/>
    <s v="-"/>
    <n v="3000"/>
    <n v="3000"/>
    <n v="3000"/>
    <n v="3000"/>
    <s v=""/>
    <x v="3"/>
  </r>
  <r>
    <x v="13"/>
    <x v="67"/>
    <s v="ER20"/>
    <x v="38"/>
    <x v="1"/>
    <x v="3"/>
    <s v="AAD_NONE"/>
    <s v="XX01000000"/>
    <s v="1"/>
    <s v="-"/>
    <n v="214000000"/>
    <n v="387000000"/>
    <n v="418000000"/>
    <n v="455000000"/>
    <s v=""/>
    <x v="3"/>
  </r>
  <r>
    <x v="13"/>
    <x v="67"/>
    <s v="ER20"/>
    <x v="38"/>
    <x v="15"/>
    <x v="3"/>
    <s v="AAD_NONE"/>
    <s v="XX01000000"/>
    <s v="1"/>
    <s v="-"/>
    <n v="1963000000"/>
    <n v="2058000000"/>
    <n v="2155000000"/>
    <n v="2256000000"/>
    <s v=""/>
    <x v="3"/>
  </r>
  <r>
    <x v="13"/>
    <x v="67"/>
    <s v="ER20"/>
    <x v="39"/>
    <x v="1"/>
    <x v="3"/>
    <s v="AAD_NONE"/>
    <s v="XX01000000"/>
    <s v="1"/>
    <s v="-"/>
    <n v="810000000"/>
    <n v="832000000"/>
    <n v="923000000"/>
    <n v="903000000"/>
    <s v=""/>
    <x v="3"/>
  </r>
  <r>
    <x v="13"/>
    <x v="67"/>
    <s v="ER20"/>
    <x v="40"/>
    <x v="13"/>
    <x v="3"/>
    <s v="AAD_NONE"/>
    <s v="XX01000000"/>
    <s v="1"/>
    <s v="-"/>
    <n v="325000000"/>
    <n v="342000000"/>
    <n v="359000000"/>
    <n v="376000000"/>
    <s v=""/>
    <x v="3"/>
  </r>
  <r>
    <x v="13"/>
    <x v="67"/>
    <s v="ER20"/>
    <x v="41"/>
    <x v="16"/>
    <x v="3"/>
    <s v="AAD_NONE"/>
    <s v="XX01000000"/>
    <s v="1"/>
    <s v="-"/>
    <n v="246000000"/>
    <n v="271000000"/>
    <n v="299000000"/>
    <n v="320000000"/>
    <s v=""/>
    <x v="3"/>
  </r>
  <r>
    <x v="13"/>
    <x v="67"/>
    <s v="ER20"/>
    <x v="42"/>
    <x v="17"/>
    <x v="3"/>
    <s v="AAD_NONE"/>
    <s v="XX01000000"/>
    <s v="1"/>
    <s v="-"/>
    <n v="62350000"/>
    <n v="67026000"/>
    <n v="72053000"/>
    <n v="77457000"/>
    <s v=""/>
    <x v="3"/>
  </r>
  <r>
    <x v="13"/>
    <x v="67"/>
    <s v="ER20"/>
    <x v="43"/>
    <x v="1"/>
    <x v="3"/>
    <s v="AAD_NONE"/>
    <s v="XX01000000"/>
    <s v="1"/>
    <s v="-"/>
    <n v="4800000"/>
    <n v="4800000"/>
    <n v="4700000"/>
    <n v="4600000"/>
    <s v=""/>
    <x v="3"/>
  </r>
  <r>
    <x v="13"/>
    <x v="67"/>
    <s v="ER20"/>
    <x v="44"/>
    <x v="1"/>
    <x v="3"/>
    <s v="AAD_NONE"/>
    <s v="XX01000000"/>
    <s v="1"/>
    <s v="-"/>
    <n v="4157185000"/>
    <n v="4360182000"/>
    <n v="4465069000"/>
    <n v="4642383000"/>
    <s v=""/>
    <x v="3"/>
  </r>
  <r>
    <x v="13"/>
    <x v="67"/>
    <s v="ER20"/>
    <x v="45"/>
    <x v="1"/>
    <x v="3"/>
    <s v="AAD_NONE"/>
    <s v="XX01000000"/>
    <s v="1"/>
    <s v="-"/>
    <n v="31372000"/>
    <n v="34974000"/>
    <n v="36488000"/>
    <n v="38054000"/>
    <s v=""/>
    <x v="3"/>
  </r>
  <r>
    <x v="13"/>
    <x v="67"/>
    <s v="ER20"/>
    <x v="45"/>
    <x v="12"/>
    <x v="3"/>
    <s v="AAD_NONE"/>
    <s v="XX01000000"/>
    <s v="1"/>
    <s v="-"/>
    <n v="28728000"/>
    <n v="32026000"/>
    <n v="33412000"/>
    <n v="34846000"/>
    <s v=""/>
    <x v="3"/>
  </r>
  <r>
    <x v="13"/>
    <x v="67"/>
    <s v="ER20"/>
    <x v="32"/>
    <x v="1"/>
    <x v="3"/>
    <s v="AAD_NONE"/>
    <s v="XX01000000"/>
    <s v="1"/>
    <s v="-"/>
    <n v="11000000"/>
    <n v="10000000"/>
    <n v="9000000"/>
    <n v="9000000"/>
    <s v=""/>
    <x v="3"/>
  </r>
  <r>
    <x v="13"/>
    <x v="67"/>
    <s v="ER20"/>
    <x v="21"/>
    <x v="1"/>
    <x v="3"/>
    <s v="AAD_NONE"/>
    <s v="XX01000000"/>
    <s v="1"/>
    <s v="-"/>
    <n v="270000"/>
    <n v="270000"/>
    <n v="270000"/>
    <n v="270000"/>
    <s v=""/>
    <x v="3"/>
  </r>
  <r>
    <x v="13"/>
    <x v="67"/>
    <s v="ER20"/>
    <x v="19"/>
    <x v="1"/>
    <x v="3"/>
    <s v="AAD_NONE"/>
    <s v="XX01000000"/>
    <s v="1"/>
    <s v="-"/>
    <n v="1450000"/>
    <n v="1450000"/>
    <n v="1450000"/>
    <n v="1450000"/>
    <s v=""/>
    <x v="3"/>
  </r>
  <r>
    <x v="13"/>
    <x v="67"/>
    <s v="ER20"/>
    <x v="46"/>
    <x v="18"/>
    <x v="3"/>
    <s v="AAD_NONE"/>
    <s v="XX01000000"/>
    <s v="1"/>
    <s v="-"/>
    <n v="5175000000"/>
    <n v="5420000000"/>
    <n v="5680000000"/>
    <n v="5980000000"/>
    <s v=""/>
    <x v="3"/>
  </r>
  <r>
    <x v="13"/>
    <x v="67"/>
    <s v="ER20"/>
    <x v="47"/>
    <x v="1"/>
    <x v="3"/>
    <s v="AAD_NONE"/>
    <s v="XX01000000"/>
    <s v="1"/>
    <s v="-"/>
    <n v="254760000"/>
    <n v="250900000"/>
    <n v="271165000"/>
    <n v="276955000"/>
    <s v=""/>
    <x v="3"/>
  </r>
  <r>
    <x v="13"/>
    <x v="67"/>
    <s v="ER20"/>
    <x v="47"/>
    <x v="11"/>
    <x v="3"/>
    <s v="AAD_NONE"/>
    <s v="XX01000000"/>
    <s v="1"/>
    <s v="-"/>
    <n v="9240000"/>
    <n v="9100000"/>
    <n v="9835000"/>
    <n v="10045000"/>
    <s v=""/>
    <x v="3"/>
  </r>
  <r>
    <x v="13"/>
    <x v="67"/>
    <s v="ER20"/>
    <x v="48"/>
    <x v="1"/>
    <x v="3"/>
    <s v="AAD_NONE"/>
    <s v="XX01000000"/>
    <s v="1"/>
    <s v="-"/>
    <n v="249935000"/>
    <n v="251865000"/>
    <n v="249935000"/>
    <n v="247040000"/>
    <s v=""/>
    <x v="3"/>
  </r>
  <r>
    <x v="13"/>
    <x v="67"/>
    <s v="ER20"/>
    <x v="48"/>
    <x v="11"/>
    <x v="3"/>
    <s v="AAD_NONE"/>
    <s v="XX01000000"/>
    <s v="1"/>
    <s v="-"/>
    <n v="9065000"/>
    <n v="9135000"/>
    <n v="9065000"/>
    <n v="8960000"/>
    <s v=""/>
    <x v="3"/>
  </r>
  <r>
    <x v="13"/>
    <x v="67"/>
    <s v="ER20"/>
    <x v="49"/>
    <x v="1"/>
    <x v="3"/>
    <s v="AAD_NONE"/>
    <s v="XX01000000"/>
    <s v="1"/>
    <s v="-"/>
    <n v="529000000"/>
    <n v="568000000"/>
    <n v="611000000"/>
    <n v="637000000"/>
    <s v=""/>
    <x v="3"/>
  </r>
  <r>
    <x v="13"/>
    <x v="67"/>
    <s v="ER20"/>
    <x v="50"/>
    <x v="1"/>
    <x v="3"/>
    <s v="AAD_NONE"/>
    <s v="XX01000000"/>
    <s v="1"/>
    <s v="-"/>
    <n v="250000"/>
    <n v="250000"/>
    <n v="250000"/>
    <n v="250000"/>
    <s v=""/>
    <x v="3"/>
  </r>
  <r>
    <x v="13"/>
    <x v="67"/>
    <s v="ER20"/>
    <x v="51"/>
    <x v="1"/>
    <x v="3"/>
    <s v="AAD_NONE"/>
    <s v="XX01000000"/>
    <s v="1"/>
    <s v="-"/>
    <n v="14300000"/>
    <n v="21200000"/>
    <n v="31500000"/>
    <n v="36300000"/>
    <s v=""/>
    <x v="3"/>
  </r>
  <r>
    <x v="13"/>
    <x v="68"/>
    <s v="ER30"/>
    <x v="52"/>
    <x v="1"/>
    <x v="3"/>
    <s v="AAD_NONE"/>
    <s v="XX01000000"/>
    <s v="1"/>
    <s v="-"/>
    <n v="7200"/>
    <n v="7200"/>
    <n v="7200"/>
    <n v="7200"/>
    <s v=""/>
    <x v="3"/>
  </r>
  <r>
    <x v="13"/>
    <x v="68"/>
    <s v="ER30"/>
    <x v="34"/>
    <x v="0"/>
    <x v="3"/>
    <s v="AAD_NONE"/>
    <s v="XX01000000"/>
    <s v="1"/>
    <s v="-"/>
    <n v="-36000"/>
    <n v="-36000"/>
    <n v="-36000"/>
    <n v="-36000"/>
    <s v=""/>
    <x v="3"/>
  </r>
  <r>
    <x v="13"/>
    <x v="68"/>
    <s v="ER30"/>
    <x v="3"/>
    <x v="0"/>
    <x v="3"/>
    <s v="AAD_NONE"/>
    <s v="RV03030100"/>
    <s v="1"/>
    <s v="-"/>
    <n v="9775999"/>
    <n v="9084499"/>
    <n v="9084499"/>
    <n v="9084499"/>
    <s v=""/>
    <x v="3"/>
  </r>
  <r>
    <x v="13"/>
    <x v="68"/>
    <s v="ER30"/>
    <x v="3"/>
    <x v="4"/>
    <x v="3"/>
    <s v="AAD_NONE"/>
    <s v="RV03030100"/>
    <s v="1"/>
    <s v="9R30-68"/>
    <n v="570000"/>
    <n v="570000"/>
    <n v="570000"/>
    <n v="570000"/>
    <s v=""/>
    <x v="3"/>
  </r>
  <r>
    <x v="13"/>
    <x v="68"/>
    <s v="ER30"/>
    <x v="3"/>
    <x v="4"/>
    <x v="3"/>
    <s v="AAD_NONE"/>
    <s v="RV03030100"/>
    <s v="1"/>
    <s v="9R30-RR20-03113AHAOK"/>
    <n v="370000"/>
    <m/>
    <m/>
    <m/>
    <s v=""/>
    <x v="3"/>
  </r>
  <r>
    <x v="13"/>
    <x v="68"/>
    <s v="ER30"/>
    <x v="3"/>
    <x v="3"/>
    <x v="3"/>
    <s v="AAD_NONE"/>
    <s v="RV03030100"/>
    <s v="1"/>
    <s v="-"/>
    <n v="631550"/>
    <n v="631550"/>
    <n v="631550"/>
    <n v="631550"/>
    <s v=""/>
    <x v="3"/>
  </r>
  <r>
    <x v="13"/>
    <x v="68"/>
    <s v="ER30"/>
    <x v="4"/>
    <x v="0"/>
    <x v="3"/>
    <s v="AAD_NONE"/>
    <s v="RV03030100"/>
    <s v="1"/>
    <s v="-"/>
    <n v="1479101"/>
    <n v="1429101"/>
    <n v="1429101"/>
    <n v="1429101"/>
    <s v=""/>
    <x v="3"/>
  </r>
  <r>
    <x v="13"/>
    <x v="68"/>
    <s v="ER30"/>
    <x v="4"/>
    <x v="4"/>
    <x v="3"/>
    <s v="AAD_NONE"/>
    <s v="RV03030100"/>
    <s v="1"/>
    <s v="9R30-68"/>
    <n v="50000"/>
    <n v="50000"/>
    <n v="50000"/>
    <n v="50000"/>
    <s v=""/>
    <x v="3"/>
  </r>
  <r>
    <x v="13"/>
    <x v="68"/>
    <s v="ER30"/>
    <x v="4"/>
    <x v="4"/>
    <x v="3"/>
    <s v="AAD_NONE"/>
    <s v="RV03030100"/>
    <s v="1"/>
    <s v="9R30-RR20-03113AHAOK"/>
    <n v="60000"/>
    <m/>
    <m/>
    <m/>
    <s v=""/>
    <x v="3"/>
  </r>
  <r>
    <x v="13"/>
    <x v="68"/>
    <s v="ER30"/>
    <x v="4"/>
    <x v="3"/>
    <x v="3"/>
    <s v="AAD_NONE"/>
    <s v="RV03030100"/>
    <s v="1"/>
    <s v="-"/>
    <n v="68450"/>
    <n v="68450"/>
    <n v="68450"/>
    <n v="68450"/>
    <s v=""/>
    <x v="3"/>
  </r>
  <r>
    <x v="13"/>
    <x v="68"/>
    <s v="ER30"/>
    <x v="5"/>
    <x v="2"/>
    <x v="3"/>
    <s v="AAD_NONE"/>
    <s v="RV03030100"/>
    <s v="1"/>
    <s v="-"/>
    <n v="50000"/>
    <n v="50000"/>
    <n v="50000"/>
    <n v="50000"/>
    <s v=""/>
    <x v="3"/>
  </r>
  <r>
    <x v="13"/>
    <x v="68"/>
    <s v="ER30"/>
    <x v="13"/>
    <x v="0"/>
    <x v="3"/>
    <s v="AAD_NONE"/>
    <s v="RV03030100"/>
    <s v="1"/>
    <s v="-"/>
    <n v="8515"/>
    <n v="8515"/>
    <n v="8515"/>
    <n v="8515"/>
    <s v=""/>
    <x v="3"/>
  </r>
  <r>
    <x v="13"/>
    <x v="68"/>
    <s v="ER30"/>
    <x v="10"/>
    <x v="4"/>
    <x v="3"/>
    <s v="AAD_NONE"/>
    <s v="XX01000000"/>
    <s v="1"/>
    <s v="9R30-68"/>
    <n v="620000"/>
    <n v="620000"/>
    <n v="620000"/>
    <n v="620000"/>
    <s v=""/>
    <x v="3"/>
  </r>
  <r>
    <x v="13"/>
    <x v="68"/>
    <s v="ER30"/>
    <x v="10"/>
    <x v="4"/>
    <x v="3"/>
    <s v="AAD_NONE"/>
    <s v="XX01000000"/>
    <s v="1"/>
    <s v="9R30-RR20-03113AHAOK"/>
    <n v="430000"/>
    <m/>
    <m/>
    <m/>
    <s v=""/>
    <x v="3"/>
  </r>
  <r>
    <x v="13"/>
    <x v="68"/>
    <s v="ER30"/>
    <x v="8"/>
    <x v="1"/>
    <x v="3"/>
    <s v="AAD_NONE"/>
    <s v="XX01000000"/>
    <s v="1"/>
    <s v="-"/>
    <n v="300000"/>
    <n v="300000"/>
    <n v="300000"/>
    <n v="300000"/>
    <s v=""/>
    <x v="3"/>
  </r>
  <r>
    <x v="13"/>
    <x v="68"/>
    <s v="ER30"/>
    <x v="12"/>
    <x v="3"/>
    <x v="3"/>
    <s v="AAD_NONE"/>
    <s v="XX01000000"/>
    <s v="1"/>
    <s v="-"/>
    <n v="700000"/>
    <n v="700000"/>
    <n v="700000"/>
    <n v="700000"/>
    <s v=""/>
    <x v="3"/>
  </r>
  <r>
    <x v="13"/>
    <x v="68"/>
    <s v="ER30"/>
    <x v="19"/>
    <x v="1"/>
    <x v="3"/>
    <s v="AAD_NONE"/>
    <s v="XX01000000"/>
    <s v="1"/>
    <s v="-"/>
    <n v="40000"/>
    <n v="40000"/>
    <n v="40000"/>
    <n v="40000"/>
    <s v=""/>
    <x v="3"/>
  </r>
  <r>
    <x v="13"/>
    <x v="69"/>
    <s v="ER40"/>
    <x v="0"/>
    <x v="0"/>
    <x v="140"/>
    <s v="AAD_NONE"/>
    <s v="RV03000000"/>
    <s v="1"/>
    <s v="-"/>
    <n v="100000"/>
    <n v="100000"/>
    <m/>
    <m/>
    <s v=""/>
    <x v="137"/>
  </r>
  <r>
    <x v="13"/>
    <x v="69"/>
    <s v="ER40"/>
    <x v="0"/>
    <x v="4"/>
    <x v="0"/>
    <s v="AAD_NONE"/>
    <s v="RV03000000"/>
    <s v="1"/>
    <s v="1R40-TA21-07121"/>
    <n v="1557377"/>
    <n v="1604098"/>
    <n v="1652221"/>
    <n v="1701788"/>
    <s v=""/>
    <x v="0"/>
  </r>
  <r>
    <x v="13"/>
    <x v="69"/>
    <s v="ER40"/>
    <x v="1"/>
    <x v="1"/>
    <x v="3"/>
    <s v="AAD_NONE"/>
    <s v="XX01000000"/>
    <s v="1"/>
    <s v="-"/>
    <n v="33000"/>
    <n v="33000"/>
    <m/>
    <m/>
    <s v=""/>
    <x v="3"/>
  </r>
  <r>
    <x v="13"/>
    <x v="69"/>
    <s v="ER40"/>
    <x v="1"/>
    <x v="4"/>
    <x v="0"/>
    <s v="AAD_NONE"/>
    <s v="XX01000000"/>
    <s v="1"/>
    <s v="1R40-TA21-07121"/>
    <n v="342623"/>
    <n v="352902"/>
    <n v="363489"/>
    <n v="374393"/>
    <s v=""/>
    <x v="0"/>
  </r>
  <r>
    <x v="13"/>
    <x v="69"/>
    <s v="ER40"/>
    <x v="3"/>
    <x v="0"/>
    <x v="3"/>
    <s v="AAD_NONE"/>
    <s v="RV03020400"/>
    <s v="1"/>
    <s v="-"/>
    <n v="9829726"/>
    <n v="9829726"/>
    <n v="9829726"/>
    <n v="9829726"/>
    <s v=""/>
    <x v="3"/>
  </r>
  <r>
    <x v="13"/>
    <x v="69"/>
    <s v="ER40"/>
    <x v="3"/>
    <x v="0"/>
    <x v="24"/>
    <s v="AAD_NONE"/>
    <s v="RV03020400"/>
    <s v="1"/>
    <s v="-"/>
    <n v="279401"/>
    <n v="289904"/>
    <m/>
    <m/>
    <s v=""/>
    <x v="23"/>
  </r>
  <r>
    <x v="13"/>
    <x v="69"/>
    <s v="ER40"/>
    <x v="3"/>
    <x v="4"/>
    <x v="3"/>
    <s v="AAD_NONE"/>
    <s v="RV03020400"/>
    <s v="1"/>
    <s v="5R40-NORTA"/>
    <n v="72122"/>
    <m/>
    <m/>
    <m/>
    <s v=""/>
    <x v="3"/>
  </r>
  <r>
    <x v="13"/>
    <x v="69"/>
    <s v="ER40"/>
    <x v="3"/>
    <x v="4"/>
    <x v="3"/>
    <s v="AAD_NONE"/>
    <s v="RV03020400"/>
    <s v="1"/>
    <s v="6R40-SH00-01321TA"/>
    <n v="67000"/>
    <n v="77900"/>
    <n v="81400"/>
    <n v="85025"/>
    <s v=""/>
    <x v="3"/>
  </r>
  <r>
    <x v="13"/>
    <x v="69"/>
    <s v="ER40"/>
    <x v="3"/>
    <x v="4"/>
    <x v="3"/>
    <s v="AAD_NONE"/>
    <s v="RV03020400"/>
    <s v="1"/>
    <s v="6R40-SH00-01113KUM"/>
    <n v="62000"/>
    <n v="64000"/>
    <n v="67000"/>
    <n v="70000"/>
    <s v=""/>
    <x v="3"/>
  </r>
  <r>
    <x v="13"/>
    <x v="69"/>
    <s v="ER40"/>
    <x v="3"/>
    <x v="4"/>
    <x v="3"/>
    <s v="AAD_NONE"/>
    <s v="RV03020400"/>
    <s v="1"/>
    <s v="6R40-SH00-01213KLIM"/>
    <n v="15500"/>
    <n v="16000"/>
    <n v="16700"/>
    <n v="17500"/>
    <s v=""/>
    <x v="3"/>
  </r>
  <r>
    <x v="13"/>
    <x v="69"/>
    <s v="ER40"/>
    <x v="3"/>
    <x v="4"/>
    <x v="3"/>
    <s v="AAD_NONE"/>
    <s v="RV03020400"/>
    <s v="1"/>
    <s v="9R40-LV21-RPM-TA"/>
    <n v="434630"/>
    <n v="434630"/>
    <n v="434630"/>
    <n v="434630"/>
    <s v=""/>
    <x v="3"/>
  </r>
  <r>
    <x v="13"/>
    <x v="69"/>
    <s v="ER40"/>
    <x v="3"/>
    <x v="4"/>
    <x v="3"/>
    <s v="AAD_NONE"/>
    <s v="RV03020400"/>
    <s v="1"/>
    <s v="9R40-KL21-INFOPUNKT"/>
    <n v="36950"/>
    <n v="38243"/>
    <n v="39582"/>
    <m/>
    <s v=""/>
    <x v="3"/>
  </r>
  <r>
    <x v="13"/>
    <x v="69"/>
    <s v="ER40"/>
    <x v="3"/>
    <x v="4"/>
    <x v="3"/>
    <s v="AAD_NONE"/>
    <s v="RV03020400"/>
    <s v="1"/>
    <s v="9R40-MF00-08112HALD"/>
    <n v="130000"/>
    <n v="140000"/>
    <n v="145000"/>
    <n v="150000"/>
    <s v=""/>
    <x v="3"/>
  </r>
  <r>
    <x v="13"/>
    <x v="69"/>
    <s v="ER40"/>
    <x v="3"/>
    <x v="4"/>
    <x v="3"/>
    <s v="AAD_NONE"/>
    <s v="RV03020400"/>
    <s v="1"/>
    <s v="1R40-TA21-07121"/>
    <n v="6888358"/>
    <n v="7100332"/>
    <n v="7419847"/>
    <n v="7753740"/>
    <s v=""/>
    <x v="3"/>
  </r>
  <r>
    <x v="13"/>
    <x v="69"/>
    <s v="ER40"/>
    <x v="3"/>
    <x v="7"/>
    <x v="69"/>
    <s v="AAD_NONE"/>
    <s v="RV03020400"/>
    <s v="1"/>
    <s v="-"/>
    <n v="130000"/>
    <n v="140000"/>
    <n v="145000"/>
    <n v="150000"/>
    <s v=""/>
    <x v="66"/>
  </r>
  <r>
    <x v="13"/>
    <x v="69"/>
    <s v="ER40"/>
    <x v="3"/>
    <x v="3"/>
    <x v="3"/>
    <s v="AAD_NONE"/>
    <s v="RV03020400"/>
    <s v="1"/>
    <s v="-"/>
    <n v="85000"/>
    <n v="100000"/>
    <n v="110000"/>
    <n v="120000"/>
    <s v=""/>
    <x v="3"/>
  </r>
  <r>
    <x v="13"/>
    <x v="69"/>
    <s v="ER40"/>
    <x v="4"/>
    <x v="0"/>
    <x v="3"/>
    <s v="AAD_NONE"/>
    <s v="RV03020400"/>
    <s v="1"/>
    <s v="-"/>
    <n v="1916349"/>
    <n v="1838019"/>
    <n v="1420967"/>
    <n v="1420967"/>
    <s v=""/>
    <x v="3"/>
  </r>
  <r>
    <x v="13"/>
    <x v="69"/>
    <s v="ER40"/>
    <x v="4"/>
    <x v="0"/>
    <x v="24"/>
    <s v="AAD_NONE"/>
    <s v="RV03020400"/>
    <s v="1"/>
    <s v="-"/>
    <n v="5000"/>
    <n v="10000"/>
    <m/>
    <m/>
    <s v=""/>
    <x v="23"/>
  </r>
  <r>
    <x v="13"/>
    <x v="69"/>
    <s v="ER40"/>
    <x v="4"/>
    <x v="4"/>
    <x v="3"/>
    <s v="AAD_NONE"/>
    <s v="RV03020400"/>
    <s v="1"/>
    <s v="5R40-NORTA"/>
    <n v="5000"/>
    <m/>
    <m/>
    <m/>
    <s v=""/>
    <x v="3"/>
  </r>
  <r>
    <x v="13"/>
    <x v="69"/>
    <s v="ER40"/>
    <x v="4"/>
    <x v="4"/>
    <x v="3"/>
    <s v="AAD_NONE"/>
    <s v="RV03020400"/>
    <s v="1"/>
    <s v="6R40-SH00-01321TA"/>
    <n v="74086"/>
    <n v="46559"/>
    <n v="47093"/>
    <n v="50022"/>
    <s v=""/>
    <x v="3"/>
  </r>
  <r>
    <x v="13"/>
    <x v="69"/>
    <s v="ER40"/>
    <x v="4"/>
    <x v="4"/>
    <x v="3"/>
    <s v="AAD_NONE"/>
    <s v="RV03020400"/>
    <s v="1"/>
    <s v="6R40-SH00-01113KUM"/>
    <n v="833"/>
    <n v="417"/>
    <n v="417"/>
    <n v="417"/>
    <s v=""/>
    <x v="3"/>
  </r>
  <r>
    <x v="13"/>
    <x v="69"/>
    <s v="ER40"/>
    <x v="4"/>
    <x v="4"/>
    <x v="3"/>
    <s v="AAD_NONE"/>
    <s v="RV03020400"/>
    <s v="1"/>
    <s v="6R40-SH00-01213KLIM"/>
    <n v="833"/>
    <n v="417"/>
    <n v="417"/>
    <n v="417"/>
    <s v=""/>
    <x v="3"/>
  </r>
  <r>
    <x v="13"/>
    <x v="69"/>
    <s v="ER40"/>
    <x v="4"/>
    <x v="4"/>
    <x v="3"/>
    <s v="AAD_NONE"/>
    <s v="RV03020400"/>
    <s v="1"/>
    <s v="9R40-LV21-RPM-TA"/>
    <n v="140000"/>
    <n v="137000"/>
    <n v="137000"/>
    <n v="137000"/>
    <s v=""/>
    <x v="3"/>
  </r>
  <r>
    <x v="13"/>
    <x v="69"/>
    <s v="ER40"/>
    <x v="4"/>
    <x v="4"/>
    <x v="3"/>
    <s v="AAD_NONE"/>
    <s v="RV03020400"/>
    <s v="1"/>
    <s v="9R40-KL21-INFOPUNKT"/>
    <n v="19459"/>
    <n v="19620"/>
    <n v="19785"/>
    <m/>
    <s v=""/>
    <x v="3"/>
  </r>
  <r>
    <x v="13"/>
    <x v="69"/>
    <s v="ER40"/>
    <x v="4"/>
    <x v="4"/>
    <x v="3"/>
    <s v="AAD_NONE"/>
    <s v="RV03020400"/>
    <s v="1"/>
    <s v="1R40-TA21-07121"/>
    <n v="478007"/>
    <n v="236536"/>
    <n v="243632"/>
    <n v="250941"/>
    <s v=""/>
    <x v="3"/>
  </r>
  <r>
    <x v="13"/>
    <x v="69"/>
    <s v="ER40"/>
    <x v="4"/>
    <x v="4"/>
    <x v="3"/>
    <s v="AAD_NONE"/>
    <s v="RV03020400"/>
    <s v="1"/>
    <s v="1R40-TA21-07131"/>
    <n v="49180"/>
    <m/>
    <m/>
    <m/>
    <s v=""/>
    <x v="3"/>
  </r>
  <r>
    <x v="13"/>
    <x v="69"/>
    <s v="ER40"/>
    <x v="5"/>
    <x v="2"/>
    <x v="3"/>
    <s v="AAD_NONE"/>
    <s v="RV03020400"/>
    <s v="1"/>
    <s v="-"/>
    <n v="31848"/>
    <n v="25158"/>
    <n v="23736"/>
    <n v="14888"/>
    <s v=""/>
    <x v="3"/>
  </r>
  <r>
    <x v="13"/>
    <x v="69"/>
    <s v="ER40"/>
    <x v="10"/>
    <x v="4"/>
    <x v="3"/>
    <s v="AAD_NONE"/>
    <s v="XX01000000"/>
    <s v="1"/>
    <s v="5R40-NORTA"/>
    <n v="78122"/>
    <m/>
    <m/>
    <m/>
    <s v=""/>
    <x v="3"/>
  </r>
  <r>
    <x v="13"/>
    <x v="69"/>
    <s v="ER40"/>
    <x v="10"/>
    <x v="4"/>
    <x v="3"/>
    <s v="AAD_NONE"/>
    <s v="XX01000000"/>
    <s v="1"/>
    <s v="6R40-SH00-01321TA"/>
    <n v="65479"/>
    <n v="56183"/>
    <n v="57923"/>
    <n v="60921"/>
    <s v=""/>
    <x v="3"/>
  </r>
  <r>
    <x v="13"/>
    <x v="69"/>
    <s v="ER40"/>
    <x v="10"/>
    <x v="4"/>
    <x v="3"/>
    <s v="AAD_NONE"/>
    <s v="XX01000000"/>
    <s v="1"/>
    <s v="6R40-SH00-01113KUM"/>
    <n v="53550"/>
    <n v="54825"/>
    <n v="57375"/>
    <n v="59925"/>
    <s v=""/>
    <x v="3"/>
  </r>
  <r>
    <x v="13"/>
    <x v="69"/>
    <s v="ER40"/>
    <x v="10"/>
    <x v="4"/>
    <x v="3"/>
    <s v="AAD_NONE"/>
    <s v="XX01000000"/>
    <s v="1"/>
    <s v="6R40-SH00-01213KLIM"/>
    <n v="14025"/>
    <n v="14025"/>
    <n v="14620"/>
    <n v="15300"/>
    <s v=""/>
    <x v="3"/>
  </r>
  <r>
    <x v="13"/>
    <x v="69"/>
    <s v="ER40"/>
    <x v="10"/>
    <x v="4"/>
    <x v="3"/>
    <s v="AAD_NONE"/>
    <s v="XX01000000"/>
    <s v="1"/>
    <s v="9R40-LV21-RPM-TA"/>
    <n v="383484"/>
    <n v="381504"/>
    <n v="381504"/>
    <n v="381504"/>
    <s v=""/>
    <x v="3"/>
  </r>
  <r>
    <x v="13"/>
    <x v="69"/>
    <s v="ER40"/>
    <x v="10"/>
    <x v="4"/>
    <x v="3"/>
    <s v="AAD_NONE"/>
    <s v="XX01000000"/>
    <s v="1"/>
    <s v="9R40-KL21-INFOPUNKT"/>
    <n v="60690"/>
    <n v="62180"/>
    <n v="63720"/>
    <m/>
    <s v=""/>
    <x v="3"/>
  </r>
  <r>
    <x v="13"/>
    <x v="69"/>
    <s v="ER40"/>
    <x v="10"/>
    <x v="4"/>
    <x v="3"/>
    <s v="AAD_NONE"/>
    <s v="XX01000000"/>
    <s v="1"/>
    <s v="9R40-MF00-08112HALD"/>
    <n v="130000"/>
    <n v="140000"/>
    <n v="145000"/>
    <n v="150000"/>
    <s v=""/>
    <x v="3"/>
  </r>
  <r>
    <x v="13"/>
    <x v="69"/>
    <s v="ER40"/>
    <x v="10"/>
    <x v="4"/>
    <x v="3"/>
    <s v="AAD_NONE"/>
    <s v="XX01000000"/>
    <s v="1"/>
    <s v="1R40-TA21-07121"/>
    <n v="6759095"/>
    <n v="6740382"/>
    <n v="7019490"/>
    <n v="7310432"/>
    <s v=""/>
    <x v="3"/>
  </r>
  <r>
    <x v="13"/>
    <x v="69"/>
    <s v="ER40"/>
    <x v="10"/>
    <x v="4"/>
    <x v="3"/>
    <s v="AAD_NONE"/>
    <s v="XX01000000"/>
    <s v="1"/>
    <s v="1R40-TA21-07131"/>
    <n v="54000"/>
    <m/>
    <m/>
    <m/>
    <s v=""/>
    <x v="3"/>
  </r>
  <r>
    <x v="13"/>
    <x v="69"/>
    <s v="ER40"/>
    <x v="8"/>
    <x v="1"/>
    <x v="3"/>
    <s v="AAD_NONE"/>
    <s v="XX01000000"/>
    <s v="1"/>
    <s v="-"/>
    <n v="400000"/>
    <n v="400000"/>
    <n v="300000"/>
    <n v="300000"/>
    <s v=""/>
    <x v="3"/>
  </r>
  <r>
    <x v="13"/>
    <x v="69"/>
    <s v="ER40"/>
    <x v="8"/>
    <x v="4"/>
    <x v="3"/>
    <s v="AAD_NONE"/>
    <s v="XX01000000"/>
    <s v="1"/>
    <s v="5R40-NORTA"/>
    <n v="1000"/>
    <m/>
    <m/>
    <m/>
    <s v=""/>
    <x v="3"/>
  </r>
  <r>
    <x v="13"/>
    <x v="69"/>
    <s v="ER40"/>
    <x v="8"/>
    <x v="4"/>
    <x v="3"/>
    <s v="AAD_NONE"/>
    <s v="XX01000000"/>
    <s v="1"/>
    <s v="6R40-SH00-01321TA"/>
    <n v="14817"/>
    <n v="9311"/>
    <n v="9418"/>
    <n v="10004"/>
    <s v=""/>
    <x v="3"/>
  </r>
  <r>
    <x v="13"/>
    <x v="69"/>
    <s v="ER40"/>
    <x v="8"/>
    <x v="4"/>
    <x v="3"/>
    <s v="AAD_NONE"/>
    <s v="XX01000000"/>
    <s v="1"/>
    <s v="6R40-SH00-01113KUM"/>
    <n v="167"/>
    <n v="83"/>
    <n v="83"/>
    <n v="83"/>
    <s v=""/>
    <x v="3"/>
  </r>
  <r>
    <x v="13"/>
    <x v="69"/>
    <s v="ER40"/>
    <x v="8"/>
    <x v="4"/>
    <x v="3"/>
    <s v="AAD_NONE"/>
    <s v="XX01000000"/>
    <s v="1"/>
    <s v="6R40-SH00-01213KLIM"/>
    <n v="167"/>
    <n v="83"/>
    <n v="83"/>
    <n v="83"/>
    <s v=""/>
    <x v="3"/>
  </r>
  <r>
    <x v="13"/>
    <x v="69"/>
    <s v="ER40"/>
    <x v="8"/>
    <x v="4"/>
    <x v="3"/>
    <s v="AAD_NONE"/>
    <s v="XX01000000"/>
    <s v="1"/>
    <s v="9R40-LV21-RPM-TA"/>
    <n v="6582"/>
    <n v="6582"/>
    <n v="6582"/>
    <n v="6582"/>
    <s v=""/>
    <x v="3"/>
  </r>
  <r>
    <x v="13"/>
    <x v="69"/>
    <s v="ER40"/>
    <x v="8"/>
    <x v="4"/>
    <x v="3"/>
    <s v="AAD_NONE"/>
    <s v="XX01000000"/>
    <s v="1"/>
    <s v="9R40-KL21-INFOPUNKT"/>
    <n v="4281"/>
    <n v="4317"/>
    <n v="4353"/>
    <m/>
    <s v=""/>
    <x v="3"/>
  </r>
  <r>
    <x v="13"/>
    <x v="69"/>
    <s v="ER40"/>
    <x v="8"/>
    <x v="4"/>
    <x v="3"/>
    <s v="AAD_NONE"/>
    <s v="XX01000000"/>
    <s v="1"/>
    <s v="1R40-TA21-07121"/>
    <n v="95262"/>
    <n v="41841"/>
    <n v="43096"/>
    <n v="44389"/>
    <s v=""/>
    <x v="3"/>
  </r>
  <r>
    <x v="13"/>
    <x v="69"/>
    <s v="ER40"/>
    <x v="8"/>
    <x v="4"/>
    <x v="3"/>
    <s v="AAD_NONE"/>
    <s v="XX01000000"/>
    <s v="1"/>
    <s v="1R40-TA21-07131"/>
    <n v="10820"/>
    <m/>
    <m/>
    <m/>
    <s v=""/>
    <x v="3"/>
  </r>
  <r>
    <x v="13"/>
    <x v="69"/>
    <s v="ER40"/>
    <x v="12"/>
    <x v="3"/>
    <x v="3"/>
    <s v="AAD_NONE"/>
    <s v="XX01000000"/>
    <s v="1"/>
    <s v="-"/>
    <n v="85000"/>
    <n v="100000"/>
    <n v="110000"/>
    <n v="120000"/>
    <s v=""/>
    <x v="3"/>
  </r>
  <r>
    <x v="13"/>
    <x v="70"/>
    <s v="ER50"/>
    <x v="0"/>
    <x v="0"/>
    <x v="0"/>
    <s v="AAD_NONE"/>
    <s v="RV03020400"/>
    <s v="1"/>
    <s v="-"/>
    <n v="5253304"/>
    <n v="4069686"/>
    <n v="4014976"/>
    <n v="4014976"/>
    <s v=""/>
    <x v="0"/>
  </r>
  <r>
    <x v="13"/>
    <x v="70"/>
    <s v="ER50"/>
    <x v="0"/>
    <x v="4"/>
    <x v="0"/>
    <s v="AAD_NONE"/>
    <s v="RV03020400"/>
    <s v="1"/>
    <s v="9R50-RR20-03113AOK2"/>
    <n v="350000"/>
    <m/>
    <m/>
    <m/>
    <s v=""/>
    <x v="0"/>
  </r>
  <r>
    <x v="13"/>
    <x v="70"/>
    <s v="ER50"/>
    <x v="1"/>
    <x v="1"/>
    <x v="0"/>
    <s v="AAD_NONE"/>
    <s v="XX01000000"/>
    <s v="1"/>
    <s v="-"/>
    <n v="1232727"/>
    <n v="895331"/>
    <n v="883295"/>
    <n v="883295"/>
    <s v=""/>
    <x v="0"/>
  </r>
  <r>
    <x v="13"/>
    <x v="70"/>
    <s v="ER50"/>
    <x v="3"/>
    <x v="0"/>
    <x v="3"/>
    <s v="AAD_NONE"/>
    <s v="RV03020400"/>
    <s v="1"/>
    <s v="-"/>
    <n v="10333173"/>
    <n v="9667679"/>
    <n v="9691039"/>
    <n v="9619468"/>
    <s v=""/>
    <x v="3"/>
  </r>
  <r>
    <x v="13"/>
    <x v="70"/>
    <s v="ER50"/>
    <x v="3"/>
    <x v="4"/>
    <x v="3"/>
    <s v="AAD_NONE"/>
    <s v="RV03020400"/>
    <s v="1"/>
    <s v="1R40-TA21-07121"/>
    <n v="313967"/>
    <n v="328095"/>
    <n v="342859"/>
    <n v="358288"/>
    <s v=""/>
    <x v="3"/>
  </r>
  <r>
    <x v="13"/>
    <x v="70"/>
    <s v="ER50"/>
    <x v="4"/>
    <x v="0"/>
    <x v="3"/>
    <s v="AAD_NONE"/>
    <s v="RV03020400"/>
    <s v="1"/>
    <s v="-"/>
    <n v="7555473"/>
    <n v="7464157"/>
    <n v="7495506"/>
    <n v="7567077"/>
    <s v=""/>
    <x v="3"/>
  </r>
  <r>
    <x v="13"/>
    <x v="70"/>
    <s v="ER50"/>
    <x v="4"/>
    <x v="4"/>
    <x v="3"/>
    <s v="AAD_NONE"/>
    <s v="RV03020400"/>
    <s v="1"/>
    <s v="1R40-TA21-07121"/>
    <n v="4303"/>
    <n v="4432"/>
    <n v="4565"/>
    <n v="4702"/>
    <s v=""/>
    <x v="3"/>
  </r>
  <r>
    <x v="13"/>
    <x v="70"/>
    <s v="ER50"/>
    <x v="5"/>
    <x v="2"/>
    <x v="3"/>
    <s v="AAD_NONE"/>
    <s v="RV03020400"/>
    <s v="1"/>
    <s v="-"/>
    <n v="13438807"/>
    <n v="14763858"/>
    <n v="13874196"/>
    <n v="10873195"/>
    <s v=""/>
    <x v="3"/>
  </r>
  <r>
    <x v="13"/>
    <x v="70"/>
    <s v="ER50"/>
    <x v="10"/>
    <x v="4"/>
    <x v="3"/>
    <s v="AAD_NONE"/>
    <s v="XX01000000"/>
    <s v="1"/>
    <s v="9R50-RR20-03113AOK2"/>
    <n v="350000"/>
    <m/>
    <m/>
    <m/>
    <s v=""/>
    <x v="3"/>
  </r>
  <r>
    <x v="13"/>
    <x v="70"/>
    <s v="ER50"/>
    <x v="10"/>
    <x v="4"/>
    <x v="3"/>
    <s v="AAD_NONE"/>
    <s v="XX01000000"/>
    <s v="1"/>
    <s v="1R40-TA21-07121"/>
    <n v="230474"/>
    <n v="240789"/>
    <n v="251566"/>
    <n v="262826"/>
    <s v=""/>
    <x v="3"/>
  </r>
  <r>
    <x v="13"/>
    <x v="70"/>
    <s v="ER50"/>
    <x v="8"/>
    <x v="1"/>
    <x v="3"/>
    <s v="AAD_NONE"/>
    <s v="XX01000000"/>
    <s v="1"/>
    <s v="-"/>
    <n v="1637535"/>
    <n v="1617600"/>
    <n v="1624496"/>
    <n v="1640323"/>
    <s v=""/>
    <x v="3"/>
  </r>
  <r>
    <x v="13"/>
    <x v="70"/>
    <s v="ER50"/>
    <x v="8"/>
    <x v="4"/>
    <x v="3"/>
    <s v="AAD_NONE"/>
    <s v="XX01000000"/>
    <s v="1"/>
    <s v="1R40-TA21-07121"/>
    <n v="947"/>
    <n v="972"/>
    <n v="1004"/>
    <n v="1035"/>
    <s v=""/>
    <x v="3"/>
  </r>
  <r>
    <x v="13"/>
    <x v="71"/>
    <s v="ER70"/>
    <x v="0"/>
    <x v="4"/>
    <x v="0"/>
    <s v="AAD_NONE"/>
    <s v="RV02030100"/>
    <s v="1"/>
    <s v="9R70-IS21-01212RABIS"/>
    <n v="163934"/>
    <m/>
    <m/>
    <m/>
    <s v=""/>
    <x v="0"/>
  </r>
  <r>
    <x v="13"/>
    <x v="71"/>
    <s v="ER70"/>
    <x v="0"/>
    <x v="4"/>
    <x v="0"/>
    <s v="AAD_NONE"/>
    <s v="RV02030100"/>
    <s v="1"/>
    <s v="9R70-RR20-03322RPTR"/>
    <n v="2009000"/>
    <n v="1400000"/>
    <m/>
    <m/>
    <s v=""/>
    <x v="0"/>
  </r>
  <r>
    <x v="13"/>
    <x v="71"/>
    <s v="ER70"/>
    <x v="1"/>
    <x v="1"/>
    <x v="3"/>
    <s v="AAD_NONE"/>
    <s v="XX01000000"/>
    <s v="1"/>
    <s v="-"/>
    <n v="478046"/>
    <n v="308000"/>
    <m/>
    <m/>
    <s v=""/>
    <x v="3"/>
  </r>
  <r>
    <x v="13"/>
    <x v="71"/>
    <s v="ER70"/>
    <x v="1"/>
    <x v="4"/>
    <x v="3"/>
    <s v="AAD_NONE"/>
    <s v="XX01000000"/>
    <s v="1"/>
    <s v="9R70-IS21-01212RABIS"/>
    <n v="36066"/>
    <m/>
    <m/>
    <m/>
    <s v=""/>
    <x v="3"/>
  </r>
  <r>
    <x v="13"/>
    <x v="71"/>
    <s v="ER70"/>
    <x v="3"/>
    <x v="0"/>
    <x v="3"/>
    <s v="AAD_NONE"/>
    <s v="RV02030100"/>
    <s v="1"/>
    <s v="-"/>
    <n v="4766628"/>
    <n v="4766628"/>
    <n v="4766628"/>
    <n v="4766628"/>
    <s v=""/>
    <x v="3"/>
  </r>
  <r>
    <x v="13"/>
    <x v="71"/>
    <s v="ER70"/>
    <x v="4"/>
    <x v="0"/>
    <x v="3"/>
    <s v="AAD_NONE"/>
    <s v="RV02030100"/>
    <s v="1"/>
    <s v="-"/>
    <n v="965650"/>
    <n v="986548"/>
    <n v="986548"/>
    <n v="986548"/>
    <s v=""/>
    <x v="3"/>
  </r>
  <r>
    <x v="13"/>
    <x v="71"/>
    <s v="ER70"/>
    <x v="4"/>
    <x v="4"/>
    <x v="3"/>
    <s v="AAD_NONE"/>
    <s v="RV02030100"/>
    <s v="1"/>
    <s v="9R70-RR20-03312IT"/>
    <n v="89407"/>
    <m/>
    <m/>
    <m/>
    <s v=""/>
    <x v="3"/>
  </r>
  <r>
    <x v="13"/>
    <x v="71"/>
    <s v="ER70"/>
    <x v="16"/>
    <x v="0"/>
    <x v="9"/>
    <s v="AAD_NONE"/>
    <s v="RV02030100"/>
    <s v="1"/>
    <s v="-"/>
    <n v="6000"/>
    <n v="6000"/>
    <n v="6000"/>
    <n v="6000"/>
    <s v=""/>
    <x v="9"/>
  </r>
  <r>
    <x v="13"/>
    <x v="71"/>
    <s v="ER70"/>
    <x v="5"/>
    <x v="2"/>
    <x v="3"/>
    <s v="AAD_NONE"/>
    <s v="RV02030100"/>
    <s v="1"/>
    <s v="-"/>
    <n v="18000"/>
    <n v="18000"/>
    <n v="18000"/>
    <n v="18000"/>
    <s v=""/>
    <x v="3"/>
  </r>
  <r>
    <x v="13"/>
    <x v="71"/>
    <s v="ER70"/>
    <x v="10"/>
    <x v="4"/>
    <x v="3"/>
    <s v="AAD_NONE"/>
    <s v="XX01000000"/>
    <s v="1"/>
    <s v="9R70-IS21-01212RABIS"/>
    <n v="150000"/>
    <m/>
    <m/>
    <m/>
    <s v=""/>
    <x v="3"/>
  </r>
  <r>
    <x v="13"/>
    <x v="71"/>
    <s v="ER70"/>
    <x v="10"/>
    <x v="4"/>
    <x v="3"/>
    <s v="AAD_NONE"/>
    <s v="XX01000000"/>
    <s v="1"/>
    <s v="9R70-RR20-03312IT"/>
    <n v="89407"/>
    <m/>
    <m/>
    <m/>
    <s v=""/>
    <x v="3"/>
  </r>
  <r>
    <x v="13"/>
    <x v="71"/>
    <s v="ER70"/>
    <x v="10"/>
    <x v="4"/>
    <x v="3"/>
    <s v="AAD_NONE"/>
    <s v="XX01000000"/>
    <s v="1"/>
    <s v="9R70-RR20-03322RPTR"/>
    <n v="2009000"/>
    <n v="1400000"/>
    <m/>
    <m/>
    <s v=""/>
    <x v="3"/>
  </r>
  <r>
    <x v="13"/>
    <x v="71"/>
    <s v="ER70"/>
    <x v="8"/>
    <x v="1"/>
    <x v="3"/>
    <s v="AAD_NONE"/>
    <s v="XX01000000"/>
    <s v="1"/>
    <s v="-"/>
    <n v="210000"/>
    <n v="200000"/>
    <n v="200000"/>
    <n v="200000"/>
    <s v=""/>
    <x v="3"/>
  </r>
  <r>
    <x v="13"/>
    <x v="71"/>
    <s v="ER70"/>
    <x v="11"/>
    <x v="1"/>
    <x v="3"/>
    <s v="AAD_NONE"/>
    <s v="XX01000000"/>
    <s v="1"/>
    <s v="-"/>
    <n v="114000"/>
    <n v="80000"/>
    <n v="80000"/>
    <n v="80000"/>
    <s v=""/>
    <x v="3"/>
  </r>
  <r>
    <x v="13"/>
    <x v="71"/>
    <s v="ER70"/>
    <x v="19"/>
    <x v="1"/>
    <x v="3"/>
    <s v="AAD_NONE"/>
    <s v="XX01000000"/>
    <s v="1"/>
    <s v="-"/>
    <n v="38000"/>
    <n v="20000"/>
    <n v="20000"/>
    <n v="20000"/>
    <s v=""/>
    <x v="3"/>
  </r>
  <r>
    <x v="14"/>
    <x v="72"/>
    <s v="ES10"/>
    <x v="0"/>
    <x v="0"/>
    <x v="0"/>
    <s v="AAD_NONE"/>
    <s v="ST01010100"/>
    <s v="1"/>
    <s v="-"/>
    <n v="155"/>
    <n v="154"/>
    <n v="154"/>
    <n v="154"/>
    <s v=""/>
    <x v="0"/>
  </r>
  <r>
    <x v="14"/>
    <x v="72"/>
    <s v="ES10"/>
    <x v="0"/>
    <x v="0"/>
    <x v="0"/>
    <s v="AAD_NONE"/>
    <s v="ST01010200"/>
    <s v="1"/>
    <s v="-"/>
    <n v="656"/>
    <n v="656"/>
    <n v="656"/>
    <n v="656"/>
    <s v=""/>
    <x v="0"/>
  </r>
  <r>
    <x v="14"/>
    <x v="72"/>
    <s v="ES10"/>
    <x v="0"/>
    <x v="0"/>
    <x v="0"/>
    <s v="AAD_NONE"/>
    <s v="ST01010400"/>
    <s v="1"/>
    <s v="-"/>
    <n v="10"/>
    <n v="9"/>
    <n v="9"/>
    <n v="9"/>
    <s v=""/>
    <x v="0"/>
  </r>
  <r>
    <x v="14"/>
    <x v="72"/>
    <s v="ES10"/>
    <x v="0"/>
    <x v="0"/>
    <x v="0"/>
    <s v="AAD_NONE"/>
    <s v="ST01010600"/>
    <s v="1"/>
    <s v="-"/>
    <n v="264"/>
    <n v="264"/>
    <n v="264"/>
    <n v="264"/>
    <s v=""/>
    <x v="0"/>
  </r>
  <r>
    <x v="14"/>
    <x v="72"/>
    <s v="ES10"/>
    <x v="0"/>
    <x v="0"/>
    <x v="0"/>
    <s v="AAD_NONE"/>
    <s v="ST01020700"/>
    <s v="1"/>
    <s v="-"/>
    <n v="297"/>
    <n v="297"/>
    <n v="297"/>
    <n v="297"/>
    <s v=""/>
    <x v="0"/>
  </r>
  <r>
    <x v="14"/>
    <x v="72"/>
    <s v="ES10"/>
    <x v="0"/>
    <x v="0"/>
    <x v="0"/>
    <s v="AAD_NONE"/>
    <s v="ST01020900"/>
    <s v="1"/>
    <s v="-"/>
    <n v="192"/>
    <n v="190"/>
    <n v="190"/>
    <n v="190"/>
    <s v=""/>
    <x v="0"/>
  </r>
  <r>
    <x v="14"/>
    <x v="72"/>
    <s v="ES10"/>
    <x v="0"/>
    <x v="0"/>
    <x v="0"/>
    <s v="AAD_NONE"/>
    <s v="ST01021000"/>
    <s v="1"/>
    <s v="-"/>
    <n v="630"/>
    <n v="627"/>
    <n v="627"/>
    <n v="627"/>
    <s v=""/>
    <x v="0"/>
  </r>
  <r>
    <x v="14"/>
    <x v="72"/>
    <s v="ES10"/>
    <x v="0"/>
    <x v="0"/>
    <x v="0"/>
    <s v="AAD_NONE"/>
    <s v="ST01021100"/>
    <s v="1"/>
    <s v="-"/>
    <n v="78"/>
    <n v="78"/>
    <n v="78"/>
    <n v="78"/>
    <s v=""/>
    <x v="0"/>
  </r>
  <r>
    <x v="14"/>
    <x v="72"/>
    <s v="ES10"/>
    <x v="0"/>
    <x v="0"/>
    <x v="0"/>
    <s v="AAD_NONE"/>
    <s v="ST01021200"/>
    <s v="1"/>
    <s v="-"/>
    <n v="374"/>
    <n v="374"/>
    <n v="374"/>
    <n v="374"/>
    <s v=""/>
    <x v="0"/>
  </r>
  <r>
    <x v="14"/>
    <x v="72"/>
    <s v="ES10"/>
    <x v="0"/>
    <x v="0"/>
    <x v="0"/>
    <s v="AAD_NONE"/>
    <s v="ST01021300"/>
    <s v="1"/>
    <s v="-"/>
    <n v="239"/>
    <n v="239"/>
    <n v="239"/>
    <n v="239"/>
    <s v=""/>
    <x v="0"/>
  </r>
  <r>
    <x v="14"/>
    <x v="72"/>
    <s v="ES10"/>
    <x v="0"/>
    <x v="0"/>
    <x v="0"/>
    <s v="AAD_NONE"/>
    <s v="ST01031000"/>
    <s v="1"/>
    <s v="-"/>
    <n v="420"/>
    <n v="420"/>
    <n v="420"/>
    <n v="420"/>
    <s v=""/>
    <x v="0"/>
  </r>
  <r>
    <x v="14"/>
    <x v="72"/>
    <s v="ES10"/>
    <x v="0"/>
    <x v="0"/>
    <x v="0"/>
    <s v="AAD_NONE"/>
    <s v="ST01031100"/>
    <s v="1"/>
    <s v="-"/>
    <n v="779"/>
    <n v="778"/>
    <n v="778"/>
    <n v="778"/>
    <s v=""/>
    <x v="0"/>
  </r>
  <r>
    <x v="14"/>
    <x v="72"/>
    <s v="ES10"/>
    <x v="0"/>
    <x v="0"/>
    <x v="0"/>
    <s v="AAD_NONE"/>
    <s v="ST01031200"/>
    <s v="1"/>
    <s v="-"/>
    <n v="284"/>
    <n v="284"/>
    <n v="284"/>
    <n v="284"/>
    <s v=""/>
    <x v="0"/>
  </r>
  <r>
    <x v="14"/>
    <x v="72"/>
    <s v="ES10"/>
    <x v="0"/>
    <x v="0"/>
    <x v="0"/>
    <s v="AAD_NONE"/>
    <s v="ST01031300"/>
    <s v="1"/>
    <s v="-"/>
    <n v="718"/>
    <n v="726"/>
    <n v="726"/>
    <n v="726"/>
    <s v=""/>
    <x v="0"/>
  </r>
  <r>
    <x v="14"/>
    <x v="72"/>
    <s v="ES10"/>
    <x v="0"/>
    <x v="0"/>
    <x v="0"/>
    <s v="AAD_NONE"/>
    <s v="ST01031400"/>
    <s v="1"/>
    <s v="-"/>
    <n v="86"/>
    <n v="85"/>
    <n v="85"/>
    <n v="85"/>
    <s v=""/>
    <x v="0"/>
  </r>
  <r>
    <x v="14"/>
    <x v="72"/>
    <s v="ES10"/>
    <x v="0"/>
    <x v="0"/>
    <x v="0"/>
    <s v="AAD_NONE"/>
    <s v="ST01041400"/>
    <s v="1"/>
    <s v="-"/>
    <n v="1107"/>
    <n v="465700"/>
    <n v="465700"/>
    <n v="465700"/>
    <s v=""/>
    <x v="0"/>
  </r>
  <r>
    <x v="14"/>
    <x v="72"/>
    <s v="ES10"/>
    <x v="0"/>
    <x v="0"/>
    <x v="0"/>
    <s v="AAD_NONE"/>
    <s v="ST01041600"/>
    <s v="1"/>
    <s v="-"/>
    <n v="259"/>
    <n v="258"/>
    <n v="258"/>
    <n v="258"/>
    <s v=""/>
    <x v="0"/>
  </r>
  <r>
    <x v="14"/>
    <x v="72"/>
    <s v="ES10"/>
    <x v="0"/>
    <x v="0"/>
    <x v="0"/>
    <s v="AAD_NONE"/>
    <s v="ST01041700"/>
    <s v="1"/>
    <s v="-"/>
    <n v="42"/>
    <n v="41"/>
    <n v="41"/>
    <n v="41"/>
    <s v=""/>
    <x v="0"/>
  </r>
  <r>
    <x v="14"/>
    <x v="72"/>
    <s v="ES10"/>
    <x v="0"/>
    <x v="0"/>
    <x v="0"/>
    <s v="AAD_NONE"/>
    <s v="ST01051800"/>
    <s v="1"/>
    <s v="-"/>
    <n v="261"/>
    <n v="261"/>
    <n v="261"/>
    <n v="261"/>
    <s v=""/>
    <x v="0"/>
  </r>
  <r>
    <x v="14"/>
    <x v="72"/>
    <s v="ES10"/>
    <x v="0"/>
    <x v="0"/>
    <x v="0"/>
    <s v="AAD_NONE"/>
    <s v="ST01051900"/>
    <s v="1"/>
    <s v="-"/>
    <n v="402"/>
    <n v="402"/>
    <n v="402"/>
    <n v="402"/>
    <s v=""/>
    <x v="0"/>
  </r>
  <r>
    <x v="14"/>
    <x v="72"/>
    <s v="ES10"/>
    <x v="0"/>
    <x v="0"/>
    <x v="0"/>
    <s v="AAD_NONE"/>
    <s v="SY01010100"/>
    <s v="1"/>
    <s v="-"/>
    <n v="293"/>
    <n v="293"/>
    <n v="293"/>
    <n v="293"/>
    <s v=""/>
    <x v="0"/>
  </r>
  <r>
    <x v="14"/>
    <x v="72"/>
    <s v="ES10"/>
    <x v="0"/>
    <x v="0"/>
    <x v="0"/>
    <s v="AAD_NONE"/>
    <s v="SY01010500"/>
    <s v="1"/>
    <s v="-"/>
    <n v="146"/>
    <n v="146"/>
    <n v="146"/>
    <n v="146"/>
    <s v=""/>
    <x v="0"/>
  </r>
  <r>
    <x v="14"/>
    <x v="72"/>
    <s v="ES10"/>
    <x v="0"/>
    <x v="0"/>
    <x v="0"/>
    <s v="AAD_NONE"/>
    <s v="SY02020100"/>
    <s v="1"/>
    <s v="-"/>
    <n v="1297"/>
    <n v="1297"/>
    <n v="1297"/>
    <n v="1297"/>
    <s v=""/>
    <x v="0"/>
  </r>
  <r>
    <x v="14"/>
    <x v="72"/>
    <s v="ES10"/>
    <x v="0"/>
    <x v="0"/>
    <x v="0"/>
    <s v="AAD_NONE"/>
    <s v="SY02020200"/>
    <s v="1"/>
    <s v="-"/>
    <n v="1015"/>
    <n v="1015"/>
    <n v="1015"/>
    <n v="1015"/>
    <s v=""/>
    <x v="0"/>
  </r>
  <r>
    <x v="14"/>
    <x v="72"/>
    <s v="ES10"/>
    <x v="0"/>
    <x v="0"/>
    <x v="28"/>
    <s v="AAD_NONE"/>
    <s v="ST01020900"/>
    <s v="1"/>
    <s v="-"/>
    <n v="276780"/>
    <n v="3642000"/>
    <n v="3642000"/>
    <n v="3642000"/>
    <s v=""/>
    <x v="27"/>
  </r>
  <r>
    <x v="14"/>
    <x v="72"/>
    <s v="ES10"/>
    <x v="0"/>
    <x v="0"/>
    <x v="18"/>
    <s v="AAD_NONE"/>
    <s v="ST01020900"/>
    <s v="1"/>
    <s v="-"/>
    <n v="1423865"/>
    <n v="23244309"/>
    <n v="15239141"/>
    <n v="15239141"/>
    <s v=""/>
    <x v="18"/>
  </r>
  <r>
    <x v="14"/>
    <x v="72"/>
    <s v="ES10"/>
    <x v="0"/>
    <x v="4"/>
    <x v="0"/>
    <s v="AAD_NONE"/>
    <s v="SY02020200"/>
    <s v="1"/>
    <s v="9S10-RR20-03123RRF"/>
    <n v="236861"/>
    <m/>
    <m/>
    <m/>
    <s v=""/>
    <x v="0"/>
  </r>
  <r>
    <x v="14"/>
    <x v="72"/>
    <s v="ES10"/>
    <x v="1"/>
    <x v="1"/>
    <x v="0"/>
    <s v="AAD_NONE"/>
    <s v="XX01000000"/>
    <s v="1"/>
    <s v="-"/>
    <n v="110000"/>
    <n v="110000"/>
    <n v="110000"/>
    <n v="110000"/>
    <s v=""/>
    <x v="0"/>
  </r>
  <r>
    <x v="14"/>
    <x v="72"/>
    <s v="ES10"/>
    <x v="1"/>
    <x v="1"/>
    <x v="28"/>
    <s v="AAD_NONE"/>
    <s v="XX01000000"/>
    <s v="1"/>
    <s v="-"/>
    <n v="1601600"/>
    <n v="800800"/>
    <n v="800800"/>
    <n v="800800"/>
    <s v=""/>
    <x v="27"/>
  </r>
  <r>
    <x v="14"/>
    <x v="72"/>
    <s v="ES10"/>
    <x v="1"/>
    <x v="1"/>
    <x v="18"/>
    <s v="AAD_NONE"/>
    <s v="XX01000000"/>
    <s v="1"/>
    <s v="-"/>
    <n v="445500"/>
    <n v="4946458"/>
    <n v="4946458"/>
    <n v="4946458"/>
    <s v=""/>
    <x v="18"/>
  </r>
  <r>
    <x v="14"/>
    <x v="72"/>
    <s v="ES10"/>
    <x v="2"/>
    <x v="0"/>
    <x v="3"/>
    <s v="AAD_NONE"/>
    <s v="ST01010100"/>
    <s v="1"/>
    <s v="-"/>
    <n v="786"/>
    <n v="781"/>
    <n v="781"/>
    <n v="781"/>
    <s v=""/>
    <x v="3"/>
  </r>
  <r>
    <x v="14"/>
    <x v="72"/>
    <s v="ES10"/>
    <x v="2"/>
    <x v="0"/>
    <x v="3"/>
    <s v="AAD_NONE"/>
    <s v="ST01010200"/>
    <s v="1"/>
    <s v="-"/>
    <n v="517"/>
    <n v="517"/>
    <n v="517"/>
    <n v="517"/>
    <s v=""/>
    <x v="3"/>
  </r>
  <r>
    <x v="14"/>
    <x v="72"/>
    <s v="ES10"/>
    <x v="2"/>
    <x v="0"/>
    <x v="3"/>
    <s v="AAD_NONE"/>
    <s v="ST01010400"/>
    <s v="1"/>
    <s v="-"/>
    <n v="60"/>
    <n v="59"/>
    <n v="59"/>
    <n v="59"/>
    <s v=""/>
    <x v="3"/>
  </r>
  <r>
    <x v="14"/>
    <x v="72"/>
    <s v="ES10"/>
    <x v="2"/>
    <x v="0"/>
    <x v="3"/>
    <s v="AAD_NONE"/>
    <s v="ST01010600"/>
    <s v="1"/>
    <s v="-"/>
    <n v="133"/>
    <n v="133"/>
    <n v="133"/>
    <n v="133"/>
    <s v=""/>
    <x v="3"/>
  </r>
  <r>
    <x v="14"/>
    <x v="72"/>
    <s v="ES10"/>
    <x v="2"/>
    <x v="0"/>
    <x v="3"/>
    <s v="AAD_NONE"/>
    <s v="ST01020700"/>
    <s v="1"/>
    <s v="-"/>
    <n v="214"/>
    <n v="214"/>
    <n v="214"/>
    <n v="214"/>
    <s v=""/>
    <x v="3"/>
  </r>
  <r>
    <x v="14"/>
    <x v="72"/>
    <s v="ES10"/>
    <x v="2"/>
    <x v="0"/>
    <x v="3"/>
    <s v="AAD_NONE"/>
    <s v="ST01020900"/>
    <s v="1"/>
    <s v="-"/>
    <n v="1135"/>
    <n v="1126"/>
    <n v="1126"/>
    <n v="1126"/>
    <s v=""/>
    <x v="3"/>
  </r>
  <r>
    <x v="14"/>
    <x v="72"/>
    <s v="ES10"/>
    <x v="2"/>
    <x v="0"/>
    <x v="3"/>
    <s v="AAD_NONE"/>
    <s v="ST01021000"/>
    <s v="1"/>
    <s v="-"/>
    <n v="1977"/>
    <n v="1959"/>
    <n v="1959"/>
    <n v="1959"/>
    <s v=""/>
    <x v="3"/>
  </r>
  <r>
    <x v="14"/>
    <x v="72"/>
    <s v="ES10"/>
    <x v="2"/>
    <x v="0"/>
    <x v="3"/>
    <s v="AAD_NONE"/>
    <s v="ST01021100"/>
    <s v="1"/>
    <s v="-"/>
    <n v="302"/>
    <n v="302"/>
    <n v="302"/>
    <n v="302"/>
    <s v=""/>
    <x v="3"/>
  </r>
  <r>
    <x v="14"/>
    <x v="72"/>
    <s v="ES10"/>
    <x v="2"/>
    <x v="0"/>
    <x v="3"/>
    <s v="AAD_NONE"/>
    <s v="ST01021200"/>
    <s v="1"/>
    <s v="-"/>
    <n v="905"/>
    <n v="905"/>
    <n v="905"/>
    <n v="905"/>
    <s v=""/>
    <x v="3"/>
  </r>
  <r>
    <x v="14"/>
    <x v="72"/>
    <s v="ES10"/>
    <x v="2"/>
    <x v="0"/>
    <x v="3"/>
    <s v="AAD_NONE"/>
    <s v="ST01021300"/>
    <s v="1"/>
    <s v="-"/>
    <n v="176"/>
    <n v="174"/>
    <n v="174"/>
    <n v="174"/>
    <s v=""/>
    <x v="3"/>
  </r>
  <r>
    <x v="14"/>
    <x v="72"/>
    <s v="ES10"/>
    <x v="2"/>
    <x v="0"/>
    <x v="3"/>
    <s v="AAD_NONE"/>
    <s v="ST01031000"/>
    <s v="1"/>
    <s v="-"/>
    <n v="101"/>
    <n v="101"/>
    <n v="101"/>
    <n v="101"/>
    <s v=""/>
    <x v="3"/>
  </r>
  <r>
    <x v="14"/>
    <x v="72"/>
    <s v="ES10"/>
    <x v="2"/>
    <x v="0"/>
    <x v="3"/>
    <s v="AAD_NONE"/>
    <s v="ST01031100"/>
    <s v="1"/>
    <s v="-"/>
    <n v="816"/>
    <n v="809"/>
    <n v="809"/>
    <n v="809"/>
    <s v=""/>
    <x v="3"/>
  </r>
  <r>
    <x v="14"/>
    <x v="72"/>
    <s v="ES10"/>
    <x v="2"/>
    <x v="0"/>
    <x v="3"/>
    <s v="AAD_NONE"/>
    <s v="ST01031200"/>
    <s v="1"/>
    <s v="-"/>
    <n v="704"/>
    <n v="704"/>
    <n v="704"/>
    <n v="704"/>
    <s v=""/>
    <x v="3"/>
  </r>
  <r>
    <x v="14"/>
    <x v="72"/>
    <s v="ES10"/>
    <x v="2"/>
    <x v="0"/>
    <x v="3"/>
    <s v="AAD_NONE"/>
    <s v="ST01031300"/>
    <s v="1"/>
    <s v="-"/>
    <n v="1056"/>
    <n v="1106"/>
    <n v="1106"/>
    <n v="1106"/>
    <s v=""/>
    <x v="3"/>
  </r>
  <r>
    <x v="14"/>
    <x v="72"/>
    <s v="ES10"/>
    <x v="2"/>
    <x v="0"/>
    <x v="3"/>
    <s v="AAD_NONE"/>
    <s v="ST01031400"/>
    <s v="1"/>
    <s v="-"/>
    <n v="298"/>
    <n v="295"/>
    <n v="295"/>
    <n v="295"/>
    <s v=""/>
    <x v="3"/>
  </r>
  <r>
    <x v="14"/>
    <x v="72"/>
    <s v="ES10"/>
    <x v="2"/>
    <x v="0"/>
    <x v="3"/>
    <s v="AAD_NONE"/>
    <s v="ST01041400"/>
    <s v="1"/>
    <s v="-"/>
    <n v="103"/>
    <n v="102"/>
    <n v="102"/>
    <n v="102"/>
    <s v=""/>
    <x v="3"/>
  </r>
  <r>
    <x v="14"/>
    <x v="72"/>
    <s v="ES10"/>
    <x v="2"/>
    <x v="0"/>
    <x v="3"/>
    <s v="AAD_NONE"/>
    <s v="ST01041600"/>
    <s v="1"/>
    <s v="-"/>
    <n v="225"/>
    <n v="223"/>
    <n v="223"/>
    <n v="223"/>
    <s v=""/>
    <x v="3"/>
  </r>
  <r>
    <x v="14"/>
    <x v="72"/>
    <s v="ES10"/>
    <x v="2"/>
    <x v="0"/>
    <x v="3"/>
    <s v="AAD_NONE"/>
    <s v="ST01041700"/>
    <s v="1"/>
    <s v="-"/>
    <n v="141"/>
    <n v="140"/>
    <n v="140"/>
    <n v="140"/>
    <s v=""/>
    <x v="3"/>
  </r>
  <r>
    <x v="14"/>
    <x v="72"/>
    <s v="ES10"/>
    <x v="2"/>
    <x v="0"/>
    <x v="3"/>
    <s v="AAD_NONE"/>
    <s v="ST01051800"/>
    <s v="1"/>
    <s v="-"/>
    <n v="542"/>
    <n v="542"/>
    <n v="542"/>
    <n v="542"/>
    <s v=""/>
    <x v="3"/>
  </r>
  <r>
    <x v="14"/>
    <x v="72"/>
    <s v="ES10"/>
    <x v="2"/>
    <x v="0"/>
    <x v="3"/>
    <s v="AAD_NONE"/>
    <s v="ST01051900"/>
    <s v="1"/>
    <s v="-"/>
    <n v="60"/>
    <n v="60"/>
    <n v="60"/>
    <n v="60"/>
    <s v=""/>
    <x v="3"/>
  </r>
  <r>
    <x v="14"/>
    <x v="72"/>
    <s v="ES10"/>
    <x v="3"/>
    <x v="0"/>
    <x v="3"/>
    <s v="AAD_NONE"/>
    <s v="ST01010100"/>
    <s v="1"/>
    <s v="-"/>
    <n v="137809"/>
    <n v="138190"/>
    <n v="138270"/>
    <n v="138270"/>
    <s v=""/>
    <x v="3"/>
  </r>
  <r>
    <x v="14"/>
    <x v="72"/>
    <s v="ES10"/>
    <x v="3"/>
    <x v="0"/>
    <x v="3"/>
    <s v="AAD_NONE"/>
    <s v="ST01010200"/>
    <s v="1"/>
    <s v="-"/>
    <n v="582713"/>
    <n v="587000"/>
    <n v="587339"/>
    <n v="587339"/>
    <s v=""/>
    <x v="3"/>
  </r>
  <r>
    <x v="14"/>
    <x v="72"/>
    <s v="ES10"/>
    <x v="3"/>
    <x v="0"/>
    <x v="3"/>
    <s v="AAD_NONE"/>
    <s v="ST01010400"/>
    <s v="1"/>
    <s v="-"/>
    <n v="8492"/>
    <n v="8476"/>
    <n v="8481"/>
    <n v="8481"/>
    <s v=""/>
    <x v="3"/>
  </r>
  <r>
    <x v="14"/>
    <x v="72"/>
    <s v="ES10"/>
    <x v="3"/>
    <x v="0"/>
    <x v="3"/>
    <s v="AAD_NONE"/>
    <s v="ST01010600"/>
    <s v="1"/>
    <s v="-"/>
    <n v="234637"/>
    <n v="236328"/>
    <n v="236465"/>
    <n v="236465"/>
    <s v=""/>
    <x v="3"/>
  </r>
  <r>
    <x v="14"/>
    <x v="72"/>
    <s v="ES10"/>
    <x v="3"/>
    <x v="0"/>
    <x v="3"/>
    <s v="AAD_NONE"/>
    <s v="ST01020700"/>
    <s v="1"/>
    <s v="-"/>
    <n v="358998"/>
    <n v="360951"/>
    <n v="361105"/>
    <n v="361105"/>
    <s v=""/>
    <x v="3"/>
  </r>
  <r>
    <x v="14"/>
    <x v="72"/>
    <s v="ES10"/>
    <x v="3"/>
    <x v="0"/>
    <x v="3"/>
    <s v="AAD_NONE"/>
    <s v="ST01020900"/>
    <s v="1"/>
    <s v="-"/>
    <n v="170396"/>
    <n v="170290"/>
    <n v="170388"/>
    <n v="170388"/>
    <s v=""/>
    <x v="3"/>
  </r>
  <r>
    <x v="14"/>
    <x v="72"/>
    <s v="ES10"/>
    <x v="3"/>
    <x v="0"/>
    <x v="3"/>
    <s v="AAD_NONE"/>
    <s v="ST01021000"/>
    <s v="1"/>
    <s v="-"/>
    <n v="559776"/>
    <n v="561301"/>
    <n v="561625"/>
    <n v="561625"/>
    <s v=""/>
    <x v="3"/>
  </r>
  <r>
    <x v="14"/>
    <x v="72"/>
    <s v="ES10"/>
    <x v="3"/>
    <x v="0"/>
    <x v="3"/>
    <s v="AAD_NONE"/>
    <s v="ST01021100"/>
    <s v="1"/>
    <s v="-"/>
    <n v="68846"/>
    <n v="69355"/>
    <n v="69395"/>
    <n v="69395"/>
    <s v=""/>
    <x v="3"/>
  </r>
  <r>
    <x v="14"/>
    <x v="72"/>
    <s v="ES10"/>
    <x v="3"/>
    <x v="0"/>
    <x v="3"/>
    <s v="AAD_NONE"/>
    <s v="ST01021200"/>
    <s v="1"/>
    <s v="-"/>
    <n v="332030"/>
    <n v="334485"/>
    <n v="334678"/>
    <n v="334678"/>
    <s v=""/>
    <x v="3"/>
  </r>
  <r>
    <x v="14"/>
    <x v="72"/>
    <s v="ES10"/>
    <x v="3"/>
    <x v="0"/>
    <x v="3"/>
    <s v="AAD_NONE"/>
    <s v="ST01021300"/>
    <s v="1"/>
    <s v="-"/>
    <n v="212340"/>
    <n v="213680"/>
    <n v="213803"/>
    <n v="213803"/>
    <s v=""/>
    <x v="3"/>
  </r>
  <r>
    <x v="14"/>
    <x v="72"/>
    <s v="ES10"/>
    <x v="3"/>
    <x v="0"/>
    <x v="3"/>
    <s v="AAD_NONE"/>
    <s v="ST01031000"/>
    <s v="1"/>
    <s v="-"/>
    <n v="372659"/>
    <n v="375414"/>
    <n v="375631"/>
    <n v="375631"/>
    <s v=""/>
    <x v="3"/>
  </r>
  <r>
    <x v="14"/>
    <x v="72"/>
    <s v="ES10"/>
    <x v="3"/>
    <x v="0"/>
    <x v="3"/>
    <s v="AAD_NONE"/>
    <s v="ST01031100"/>
    <s v="1"/>
    <s v="-"/>
    <n v="691847"/>
    <n v="695885"/>
    <n v="696286"/>
    <n v="696286"/>
    <s v=""/>
    <x v="3"/>
  </r>
  <r>
    <x v="14"/>
    <x v="72"/>
    <s v="ES10"/>
    <x v="3"/>
    <x v="0"/>
    <x v="3"/>
    <s v="AAD_NONE"/>
    <s v="ST01031200"/>
    <s v="1"/>
    <s v="-"/>
    <n v="251914"/>
    <n v="253776"/>
    <n v="253922"/>
    <n v="253922"/>
    <s v=""/>
    <x v="3"/>
  </r>
  <r>
    <x v="14"/>
    <x v="72"/>
    <s v="ES10"/>
    <x v="3"/>
    <x v="0"/>
    <x v="3"/>
    <s v="AAD_NONE"/>
    <s v="ST01031300"/>
    <s v="1"/>
    <s v="-"/>
    <n v="637297"/>
    <n v="649090"/>
    <n v="649465"/>
    <n v="649465"/>
    <s v=""/>
    <x v="3"/>
  </r>
  <r>
    <x v="14"/>
    <x v="72"/>
    <s v="ES10"/>
    <x v="3"/>
    <x v="0"/>
    <x v="3"/>
    <s v="AAD_NONE"/>
    <s v="ST01031400"/>
    <s v="1"/>
    <s v="-"/>
    <n v="76208"/>
    <n v="76375"/>
    <n v="76419"/>
    <n v="76419"/>
    <s v=""/>
    <x v="3"/>
  </r>
  <r>
    <x v="14"/>
    <x v="72"/>
    <s v="ES10"/>
    <x v="3"/>
    <x v="0"/>
    <x v="3"/>
    <s v="AAD_NONE"/>
    <s v="ST01041400"/>
    <s v="1"/>
    <s v="-"/>
    <n v="982781"/>
    <n v="989911"/>
    <n v="990483"/>
    <n v="990483"/>
    <s v=""/>
    <x v="3"/>
  </r>
  <r>
    <x v="14"/>
    <x v="72"/>
    <s v="ES10"/>
    <x v="3"/>
    <x v="0"/>
    <x v="3"/>
    <s v="AAD_NONE"/>
    <s v="ST01041600"/>
    <s v="1"/>
    <s v="-"/>
    <n v="269866"/>
    <n v="273767"/>
    <n v="273901"/>
    <n v="273901"/>
    <s v=""/>
    <x v="3"/>
  </r>
  <r>
    <x v="14"/>
    <x v="72"/>
    <s v="ES10"/>
    <x v="3"/>
    <x v="0"/>
    <x v="3"/>
    <s v="AAD_NONE"/>
    <s v="ST01041700"/>
    <s v="1"/>
    <s v="-"/>
    <n v="36944"/>
    <n v="37031"/>
    <n v="37053"/>
    <n v="37053"/>
    <s v=""/>
    <x v="3"/>
  </r>
  <r>
    <x v="14"/>
    <x v="72"/>
    <s v="ES10"/>
    <x v="3"/>
    <x v="0"/>
    <x v="3"/>
    <s v="AAD_NONE"/>
    <s v="ST01051800"/>
    <s v="1"/>
    <s v="-"/>
    <n v="231916"/>
    <n v="233631"/>
    <n v="233766"/>
    <n v="233766"/>
    <s v=""/>
    <x v="3"/>
  </r>
  <r>
    <x v="14"/>
    <x v="72"/>
    <s v="ES10"/>
    <x v="3"/>
    <x v="0"/>
    <x v="3"/>
    <s v="AAD_NONE"/>
    <s v="ST01051900"/>
    <s v="1"/>
    <s v="-"/>
    <n v="356540"/>
    <n v="359177"/>
    <n v="359384"/>
    <n v="359384"/>
    <s v=""/>
    <x v="3"/>
  </r>
  <r>
    <x v="14"/>
    <x v="72"/>
    <s v="ES10"/>
    <x v="3"/>
    <x v="0"/>
    <x v="3"/>
    <s v="AAD_NONE"/>
    <s v="SY01010100"/>
    <s v="1"/>
    <s v="-"/>
    <n v="260594"/>
    <n v="262519"/>
    <n v="262671"/>
    <n v="262671"/>
    <s v=""/>
    <x v="3"/>
  </r>
  <r>
    <x v="14"/>
    <x v="72"/>
    <s v="ES10"/>
    <x v="3"/>
    <x v="0"/>
    <x v="3"/>
    <s v="AAD_NONE"/>
    <s v="SY01010500"/>
    <s v="1"/>
    <s v="-"/>
    <n v="129368"/>
    <n v="130324"/>
    <n v="130399"/>
    <n v="130399"/>
    <s v=""/>
    <x v="3"/>
  </r>
  <r>
    <x v="14"/>
    <x v="72"/>
    <s v="ES10"/>
    <x v="3"/>
    <x v="0"/>
    <x v="3"/>
    <s v="AAD_NONE"/>
    <s v="SY02020100"/>
    <s v="1"/>
    <s v="-"/>
    <n v="1151003"/>
    <n v="1159520"/>
    <n v="1160190"/>
    <n v="1160190"/>
    <s v=""/>
    <x v="3"/>
  </r>
  <r>
    <x v="14"/>
    <x v="72"/>
    <s v="ES10"/>
    <x v="3"/>
    <x v="0"/>
    <x v="3"/>
    <s v="AAD_NONE"/>
    <s v="SY02020200"/>
    <s v="1"/>
    <s v="-"/>
    <n v="900302"/>
    <n v="906964"/>
    <n v="907488"/>
    <n v="907488"/>
    <s v=""/>
    <x v="3"/>
  </r>
  <r>
    <x v="14"/>
    <x v="72"/>
    <s v="ES10"/>
    <x v="3"/>
    <x v="4"/>
    <x v="3"/>
    <s v="AAD_NONE"/>
    <s v="ST01010200"/>
    <s v="1"/>
    <s v="1S10-TA21-07121"/>
    <n v="27339"/>
    <n v="28569"/>
    <n v="29855"/>
    <n v="31198"/>
    <s v=""/>
    <x v="3"/>
  </r>
  <r>
    <x v="14"/>
    <x v="72"/>
    <s v="ES10"/>
    <x v="3"/>
    <x v="4"/>
    <x v="3"/>
    <s v="AAD_NONE"/>
    <s v="ST01010200"/>
    <s v="1"/>
    <s v="1S10-SF21-04762RISK5"/>
    <n v="74750"/>
    <n v="80500"/>
    <n v="92000"/>
    <n v="90000"/>
    <s v=""/>
    <x v="3"/>
  </r>
  <r>
    <x v="14"/>
    <x v="72"/>
    <s v="ES10"/>
    <x v="3"/>
    <x v="4"/>
    <x v="3"/>
    <s v="AAD_NONE"/>
    <s v="ST01021300"/>
    <s v="1"/>
    <s v="1S10-TA21-07121"/>
    <n v="54678"/>
    <n v="57139"/>
    <n v="59710"/>
    <n v="62397"/>
    <s v=""/>
    <x v="3"/>
  </r>
  <r>
    <x v="14"/>
    <x v="72"/>
    <s v="ES10"/>
    <x v="3"/>
    <x v="4"/>
    <x v="3"/>
    <s v="AAD_NONE"/>
    <s v="ST01031100"/>
    <s v="1"/>
    <s v="9S10-IS21-TA-SAO"/>
    <n v="35498"/>
    <n v="37273"/>
    <n v="39137"/>
    <n v="41094"/>
    <s v=""/>
    <x v="3"/>
  </r>
  <r>
    <x v="14"/>
    <x v="72"/>
    <s v="ES10"/>
    <x v="3"/>
    <x v="4"/>
    <x v="3"/>
    <s v="AAD_NONE"/>
    <s v="ST01031100"/>
    <s v="1"/>
    <s v="9S10-IS21-TA-VVO"/>
    <n v="166826"/>
    <n v="174333"/>
    <n v="182178"/>
    <n v="190376"/>
    <s v=""/>
    <x v="3"/>
  </r>
  <r>
    <x v="14"/>
    <x v="72"/>
    <s v="ES10"/>
    <x v="3"/>
    <x v="4"/>
    <x v="3"/>
    <s v="AAD_NONE"/>
    <s v="ST01031300"/>
    <s v="1"/>
    <s v="9S10-BM21-TA-SAO"/>
    <n v="43575"/>
    <n v="45754"/>
    <n v="48042"/>
    <n v="50445"/>
    <s v=""/>
    <x v="3"/>
  </r>
  <r>
    <x v="14"/>
    <x v="72"/>
    <s v="ES10"/>
    <x v="3"/>
    <x v="4"/>
    <x v="3"/>
    <s v="AAD_NONE"/>
    <s v="ST01031300"/>
    <s v="1"/>
    <s v="9S10-BM21-TA-VVO"/>
    <n v="166826"/>
    <n v="174333"/>
    <n v="182178"/>
    <n v="190376"/>
    <s v=""/>
    <x v="3"/>
  </r>
  <r>
    <x v="14"/>
    <x v="72"/>
    <s v="ES10"/>
    <x v="3"/>
    <x v="4"/>
    <x v="3"/>
    <s v="AAD_NONE"/>
    <s v="ST01041400"/>
    <s v="1"/>
    <s v="9S10-AM21-TA-SAO"/>
    <n v="27137"/>
    <n v="28493"/>
    <n v="29918"/>
    <n v="31414"/>
    <s v=""/>
    <x v="3"/>
  </r>
  <r>
    <x v="14"/>
    <x v="72"/>
    <s v="ES10"/>
    <x v="3"/>
    <x v="4"/>
    <x v="3"/>
    <s v="AAD_NONE"/>
    <s v="ST01041400"/>
    <s v="1"/>
    <s v="9S10-AM21-TA-VVO"/>
    <n v="226193"/>
    <n v="235714"/>
    <n v="245960"/>
    <n v="256407"/>
    <s v=""/>
    <x v="3"/>
  </r>
  <r>
    <x v="14"/>
    <x v="72"/>
    <s v="ES10"/>
    <x v="3"/>
    <x v="4"/>
    <x v="3"/>
    <s v="AAD_NONE"/>
    <s v="SY01010100"/>
    <s v="1"/>
    <s v="6S10-SH00-01132"/>
    <n v="11026"/>
    <n v="11026"/>
    <n v="11026"/>
    <n v="11026"/>
    <s v=""/>
    <x v="3"/>
  </r>
  <r>
    <x v="14"/>
    <x v="72"/>
    <s v="ES10"/>
    <x v="3"/>
    <x v="4"/>
    <x v="3"/>
    <s v="AAD_NONE"/>
    <s v="SY01010100"/>
    <s v="1"/>
    <s v="1S10-TA21-07121"/>
    <n v="27339"/>
    <n v="28569"/>
    <n v="29855"/>
    <n v="31198"/>
    <s v=""/>
    <x v="3"/>
  </r>
  <r>
    <x v="14"/>
    <x v="72"/>
    <s v="ES10"/>
    <x v="3"/>
    <x v="4"/>
    <x v="3"/>
    <s v="AAD_NONE"/>
    <s v="SY02020200"/>
    <s v="1"/>
    <s v="9S10-RR20-03123RRF"/>
    <n v="61500"/>
    <n v="21700"/>
    <m/>
    <m/>
    <s v=""/>
    <x v="3"/>
  </r>
  <r>
    <x v="14"/>
    <x v="72"/>
    <s v="ES10"/>
    <x v="4"/>
    <x v="0"/>
    <x v="3"/>
    <s v="AAD_NONE"/>
    <s v="ST01010100"/>
    <s v="1"/>
    <s v="-"/>
    <n v="14062"/>
    <n v="15379"/>
    <n v="13108"/>
    <n v="13108"/>
    <s v=""/>
    <x v="3"/>
  </r>
  <r>
    <x v="14"/>
    <x v="72"/>
    <s v="ES10"/>
    <x v="4"/>
    <x v="0"/>
    <x v="3"/>
    <s v="AAD_NONE"/>
    <s v="ST01010200"/>
    <s v="1"/>
    <s v="-"/>
    <n v="59310"/>
    <n v="65603"/>
    <n v="56620"/>
    <n v="56620"/>
    <s v=""/>
    <x v="3"/>
  </r>
  <r>
    <x v="14"/>
    <x v="72"/>
    <s v="ES10"/>
    <x v="4"/>
    <x v="0"/>
    <x v="3"/>
    <s v="AAD_NONE"/>
    <s v="ST01010400"/>
    <s v="1"/>
    <s v="-"/>
    <n v="857"/>
    <n v="935"/>
    <n v="797"/>
    <n v="797"/>
    <s v=""/>
    <x v="3"/>
  </r>
  <r>
    <x v="14"/>
    <x v="72"/>
    <s v="ES10"/>
    <x v="4"/>
    <x v="0"/>
    <x v="3"/>
    <s v="AAD_NONE"/>
    <s v="ST01010600"/>
    <s v="1"/>
    <s v="-"/>
    <n v="23304"/>
    <n v="25855"/>
    <n v="22272"/>
    <n v="22272"/>
    <s v=""/>
    <x v="3"/>
  </r>
  <r>
    <x v="14"/>
    <x v="72"/>
    <s v="ES10"/>
    <x v="4"/>
    <x v="0"/>
    <x v="3"/>
    <s v="AAD_NONE"/>
    <s v="ST01020700"/>
    <s v="1"/>
    <s v="-"/>
    <n v="31637"/>
    <n v="33798"/>
    <n v="28660"/>
    <n v="28660"/>
    <s v=""/>
    <x v="3"/>
  </r>
  <r>
    <x v="14"/>
    <x v="72"/>
    <s v="ES10"/>
    <x v="4"/>
    <x v="0"/>
    <x v="3"/>
    <s v="AAD_NONE"/>
    <s v="ST01020900"/>
    <s v="1"/>
    <s v="-"/>
    <n v="778496"/>
    <n v="937021"/>
    <n v="842726"/>
    <n v="842726"/>
    <s v=""/>
    <x v="3"/>
  </r>
  <r>
    <x v="14"/>
    <x v="72"/>
    <s v="ES10"/>
    <x v="4"/>
    <x v="0"/>
    <x v="3"/>
    <s v="AAD_NONE"/>
    <s v="ST01021000"/>
    <s v="1"/>
    <s v="-"/>
    <n v="56331"/>
    <n v="61983"/>
    <n v="53227"/>
    <n v="53227"/>
    <s v=""/>
    <x v="3"/>
  </r>
  <r>
    <x v="14"/>
    <x v="72"/>
    <s v="ES10"/>
    <x v="4"/>
    <x v="0"/>
    <x v="3"/>
    <s v="AAD_NONE"/>
    <s v="ST01021100"/>
    <s v="1"/>
    <s v="-"/>
    <n v="7102"/>
    <n v="7786"/>
    <n v="6633"/>
    <n v="6633"/>
    <s v=""/>
    <x v="3"/>
  </r>
  <r>
    <x v="14"/>
    <x v="72"/>
    <s v="ES10"/>
    <x v="4"/>
    <x v="0"/>
    <x v="3"/>
    <s v="AAD_NONE"/>
    <s v="ST01021200"/>
    <s v="1"/>
    <s v="-"/>
    <n v="33334"/>
    <n v="36769"/>
    <n v="31414"/>
    <n v="31414"/>
    <s v=""/>
    <x v="3"/>
  </r>
  <r>
    <x v="14"/>
    <x v="72"/>
    <s v="ES10"/>
    <x v="4"/>
    <x v="0"/>
    <x v="3"/>
    <s v="AAD_NONE"/>
    <s v="ST01021300"/>
    <s v="1"/>
    <s v="-"/>
    <n v="20473"/>
    <n v="22767"/>
    <n v="19535"/>
    <n v="19535"/>
    <s v=""/>
    <x v="3"/>
  </r>
  <r>
    <x v="14"/>
    <x v="72"/>
    <s v="ES10"/>
    <x v="4"/>
    <x v="0"/>
    <x v="3"/>
    <s v="AAD_NONE"/>
    <s v="ST01031000"/>
    <s v="1"/>
    <s v="-"/>
    <n v="37078"/>
    <n v="41163"/>
    <n v="35501"/>
    <n v="35501"/>
    <s v=""/>
    <x v="3"/>
  </r>
  <r>
    <x v="14"/>
    <x v="72"/>
    <s v="ES10"/>
    <x v="4"/>
    <x v="0"/>
    <x v="3"/>
    <s v="AAD_NONE"/>
    <s v="ST01031100"/>
    <s v="1"/>
    <s v="-"/>
    <n v="67860"/>
    <n v="75275"/>
    <n v="64707"/>
    <n v="64707"/>
    <s v=""/>
    <x v="3"/>
  </r>
  <r>
    <x v="14"/>
    <x v="72"/>
    <s v="ES10"/>
    <x v="4"/>
    <x v="0"/>
    <x v="3"/>
    <s v="AAD_NONE"/>
    <s v="ST01031200"/>
    <s v="1"/>
    <s v="-"/>
    <n v="25540"/>
    <n v="28141"/>
    <n v="24072"/>
    <n v="24072"/>
    <s v=""/>
    <x v="3"/>
  </r>
  <r>
    <x v="14"/>
    <x v="72"/>
    <s v="ES10"/>
    <x v="4"/>
    <x v="0"/>
    <x v="3"/>
    <s v="AAD_NONE"/>
    <s v="ST01031300"/>
    <s v="1"/>
    <s v="-"/>
    <n v="61639"/>
    <n v="69324"/>
    <n v="59404"/>
    <n v="59404"/>
    <s v=""/>
    <x v="3"/>
  </r>
  <r>
    <x v="14"/>
    <x v="72"/>
    <s v="ES10"/>
    <x v="4"/>
    <x v="0"/>
    <x v="3"/>
    <s v="AAD_NONE"/>
    <s v="ST01031400"/>
    <s v="1"/>
    <s v="-"/>
    <n v="7438"/>
    <n v="8199"/>
    <n v="7003"/>
    <n v="7003"/>
    <s v=""/>
    <x v="3"/>
  </r>
  <r>
    <x v="14"/>
    <x v="72"/>
    <s v="ES10"/>
    <x v="4"/>
    <x v="0"/>
    <x v="3"/>
    <s v="AAD_NONE"/>
    <s v="ST01041400"/>
    <s v="1"/>
    <s v="-"/>
    <n v="94365"/>
    <n v="105176"/>
    <n v="90332"/>
    <n v="90332"/>
    <s v=""/>
    <x v="3"/>
  </r>
  <r>
    <x v="14"/>
    <x v="72"/>
    <s v="ES10"/>
    <x v="4"/>
    <x v="0"/>
    <x v="3"/>
    <s v="AAD_NONE"/>
    <s v="ST01041600"/>
    <s v="1"/>
    <s v="-"/>
    <n v="22716"/>
    <n v="25190"/>
    <n v="21688"/>
    <n v="21688"/>
    <s v=""/>
    <x v="3"/>
  </r>
  <r>
    <x v="14"/>
    <x v="72"/>
    <s v="ES10"/>
    <x v="4"/>
    <x v="0"/>
    <x v="3"/>
    <s v="AAD_NONE"/>
    <s v="ST01041700"/>
    <s v="1"/>
    <s v="-"/>
    <n v="3602"/>
    <n v="3972"/>
    <n v="3393"/>
    <n v="3393"/>
    <s v=""/>
    <x v="3"/>
  </r>
  <r>
    <x v="14"/>
    <x v="72"/>
    <s v="ES10"/>
    <x v="4"/>
    <x v="0"/>
    <x v="3"/>
    <s v="AAD_NONE"/>
    <s v="ST01051800"/>
    <s v="1"/>
    <s v="-"/>
    <n v="27938"/>
    <n v="29782"/>
    <n v="25189"/>
    <n v="25189"/>
    <s v=""/>
    <x v="3"/>
  </r>
  <r>
    <x v="14"/>
    <x v="72"/>
    <s v="ES10"/>
    <x v="4"/>
    <x v="0"/>
    <x v="3"/>
    <s v="AAD_NONE"/>
    <s v="ST01051900"/>
    <s v="1"/>
    <s v="-"/>
    <n v="33622"/>
    <n v="37514"/>
    <n v="32072"/>
    <n v="32072"/>
    <s v=""/>
    <x v="3"/>
  </r>
  <r>
    <x v="14"/>
    <x v="72"/>
    <s v="ES10"/>
    <x v="4"/>
    <x v="0"/>
    <x v="3"/>
    <s v="AAD_NONE"/>
    <s v="SY01010100"/>
    <s v="1"/>
    <s v="-"/>
    <n v="204166"/>
    <n v="207038"/>
    <n v="203109"/>
    <n v="203109"/>
    <s v=""/>
    <x v="3"/>
  </r>
  <r>
    <x v="14"/>
    <x v="72"/>
    <s v="ES10"/>
    <x v="4"/>
    <x v="0"/>
    <x v="3"/>
    <s v="AAD_NONE"/>
    <s v="SY01010500"/>
    <s v="1"/>
    <s v="-"/>
    <n v="15740"/>
    <n v="17165"/>
    <n v="15216"/>
    <n v="15216"/>
    <s v=""/>
    <x v="3"/>
  </r>
  <r>
    <x v="14"/>
    <x v="72"/>
    <s v="ES10"/>
    <x v="4"/>
    <x v="0"/>
    <x v="3"/>
    <s v="AAD_NONE"/>
    <s v="SY02020100"/>
    <s v="1"/>
    <s v="-"/>
    <n v="119679"/>
    <n v="132903"/>
    <n v="115523"/>
    <n v="115523"/>
    <s v=""/>
    <x v="3"/>
  </r>
  <r>
    <x v="14"/>
    <x v="72"/>
    <s v="ES10"/>
    <x v="4"/>
    <x v="0"/>
    <x v="3"/>
    <s v="AAD_NONE"/>
    <s v="SY02020200"/>
    <s v="1"/>
    <s v="-"/>
    <n v="176198"/>
    <n v="96134"/>
    <n v="172539"/>
    <n v="172539"/>
    <s v=""/>
    <x v="3"/>
  </r>
  <r>
    <x v="14"/>
    <x v="72"/>
    <s v="ES10"/>
    <x v="4"/>
    <x v="0"/>
    <x v="13"/>
    <s v="AAD_NONE"/>
    <s v="ST01010100"/>
    <s v="1"/>
    <s v="-"/>
    <n v="14829"/>
    <n v="14760"/>
    <n v="14760"/>
    <n v="14760"/>
    <s v=""/>
    <x v="13"/>
  </r>
  <r>
    <x v="14"/>
    <x v="72"/>
    <s v="ES10"/>
    <x v="4"/>
    <x v="0"/>
    <x v="13"/>
    <s v="AAD_NONE"/>
    <s v="ST01010200"/>
    <s v="1"/>
    <s v="-"/>
    <n v="62684"/>
    <n v="62682"/>
    <n v="62682"/>
    <n v="62682"/>
    <s v=""/>
    <x v="13"/>
  </r>
  <r>
    <x v="14"/>
    <x v="72"/>
    <s v="ES10"/>
    <x v="4"/>
    <x v="0"/>
    <x v="13"/>
    <s v="AAD_NONE"/>
    <s v="ST01010400"/>
    <s v="1"/>
    <s v="-"/>
    <n v="914"/>
    <n v="905"/>
    <n v="905"/>
    <n v="905"/>
    <s v=""/>
    <x v="13"/>
  </r>
  <r>
    <x v="14"/>
    <x v="72"/>
    <s v="ES10"/>
    <x v="4"/>
    <x v="0"/>
    <x v="13"/>
    <s v="AAD_NONE"/>
    <s v="ST01010600"/>
    <s v="1"/>
    <s v="-"/>
    <n v="25236"/>
    <n v="25232"/>
    <n v="25232"/>
    <n v="25232"/>
    <s v=""/>
    <x v="13"/>
  </r>
  <r>
    <x v="14"/>
    <x v="72"/>
    <s v="ES10"/>
    <x v="4"/>
    <x v="0"/>
    <x v="13"/>
    <s v="AAD_NONE"/>
    <s v="ST01020700"/>
    <s v="1"/>
    <s v="-"/>
    <n v="28425"/>
    <n v="28425"/>
    <n v="28425"/>
    <n v="28425"/>
    <s v=""/>
    <x v="13"/>
  </r>
  <r>
    <x v="14"/>
    <x v="72"/>
    <s v="ES10"/>
    <x v="4"/>
    <x v="0"/>
    <x v="13"/>
    <s v="AAD_NONE"/>
    <s v="ST01020900"/>
    <s v="1"/>
    <s v="-"/>
    <n v="497583"/>
    <n v="497437"/>
    <n v="497437"/>
    <n v="497437"/>
    <s v=""/>
    <x v="13"/>
  </r>
  <r>
    <x v="14"/>
    <x v="72"/>
    <s v="ES10"/>
    <x v="4"/>
    <x v="0"/>
    <x v="13"/>
    <s v="AAD_NONE"/>
    <s v="ST01021000"/>
    <s v="1"/>
    <s v="-"/>
    <n v="60226"/>
    <n v="59947"/>
    <n v="59947"/>
    <n v="59947"/>
    <s v=""/>
    <x v="13"/>
  </r>
  <r>
    <x v="14"/>
    <x v="72"/>
    <s v="ES10"/>
    <x v="4"/>
    <x v="0"/>
    <x v="13"/>
    <s v="AAD_NONE"/>
    <s v="ST01021100"/>
    <s v="1"/>
    <s v="-"/>
    <n v="7408"/>
    <n v="7408"/>
    <n v="7408"/>
    <n v="7408"/>
    <s v=""/>
    <x v="13"/>
  </r>
  <r>
    <x v="14"/>
    <x v="72"/>
    <s v="ES10"/>
    <x v="4"/>
    <x v="0"/>
    <x v="13"/>
    <s v="AAD_NONE"/>
    <s v="ST01021200"/>
    <s v="1"/>
    <s v="-"/>
    <n v="35725"/>
    <n v="35725"/>
    <n v="35725"/>
    <n v="35725"/>
    <s v=""/>
    <x v="13"/>
  </r>
  <r>
    <x v="14"/>
    <x v="72"/>
    <s v="ES10"/>
    <x v="4"/>
    <x v="0"/>
    <x v="13"/>
    <s v="AAD_NONE"/>
    <s v="ST01021300"/>
    <s v="1"/>
    <s v="-"/>
    <n v="22843"/>
    <n v="22818"/>
    <n v="22818"/>
    <n v="22818"/>
    <s v=""/>
    <x v="13"/>
  </r>
  <r>
    <x v="14"/>
    <x v="72"/>
    <s v="ES10"/>
    <x v="4"/>
    <x v="0"/>
    <x v="13"/>
    <s v="AAD_NONE"/>
    <s v="ST01031000"/>
    <s v="1"/>
    <s v="-"/>
    <n v="40109"/>
    <n v="40109"/>
    <n v="40109"/>
    <n v="40109"/>
    <s v=""/>
    <x v="13"/>
  </r>
  <r>
    <x v="14"/>
    <x v="72"/>
    <s v="ES10"/>
    <x v="4"/>
    <x v="0"/>
    <x v="13"/>
    <s v="AAD_NONE"/>
    <s v="ST01031100"/>
    <s v="1"/>
    <s v="-"/>
    <n v="74459"/>
    <n v="74344"/>
    <n v="74344"/>
    <n v="74344"/>
    <s v=""/>
    <x v="13"/>
  </r>
  <r>
    <x v="14"/>
    <x v="72"/>
    <s v="ES10"/>
    <x v="4"/>
    <x v="0"/>
    <x v="13"/>
    <s v="AAD_NONE"/>
    <s v="ST01031200"/>
    <s v="1"/>
    <s v="-"/>
    <n v="27100"/>
    <n v="27100"/>
    <n v="27100"/>
    <n v="27100"/>
    <s v=""/>
    <x v="13"/>
  </r>
  <r>
    <x v="14"/>
    <x v="72"/>
    <s v="ES10"/>
    <x v="4"/>
    <x v="0"/>
    <x v="13"/>
    <s v="AAD_NONE"/>
    <s v="ST01031300"/>
    <s v="1"/>
    <s v="-"/>
    <n v="68591"/>
    <n v="69348"/>
    <n v="69348"/>
    <n v="69348"/>
    <s v=""/>
    <x v="13"/>
  </r>
  <r>
    <x v="14"/>
    <x v="72"/>
    <s v="ES10"/>
    <x v="4"/>
    <x v="0"/>
    <x v="13"/>
    <s v="AAD_NONE"/>
    <s v="ST01031400"/>
    <s v="1"/>
    <s v="-"/>
    <n v="8199"/>
    <n v="8157"/>
    <n v="8157"/>
    <n v="8157"/>
    <s v=""/>
    <x v="13"/>
  </r>
  <r>
    <x v="14"/>
    <x v="72"/>
    <s v="ES10"/>
    <x v="4"/>
    <x v="0"/>
    <x v="13"/>
    <s v="AAD_NONE"/>
    <s v="ST01041400"/>
    <s v="1"/>
    <s v="-"/>
    <n v="105769"/>
    <n v="105755"/>
    <n v="105755"/>
    <n v="105755"/>
    <s v=""/>
    <x v="13"/>
  </r>
  <r>
    <x v="14"/>
    <x v="72"/>
    <s v="ES10"/>
    <x v="4"/>
    <x v="0"/>
    <x v="13"/>
    <s v="AAD_NONE"/>
    <s v="ST01041600"/>
    <s v="1"/>
    <s v="-"/>
    <n v="24722"/>
    <n v="24690"/>
    <n v="24690"/>
    <n v="24690"/>
    <s v=""/>
    <x v="13"/>
  </r>
  <r>
    <x v="14"/>
    <x v="72"/>
    <s v="ES10"/>
    <x v="4"/>
    <x v="0"/>
    <x v="13"/>
    <s v="AAD_NONE"/>
    <s v="ST01041700"/>
    <s v="1"/>
    <s v="-"/>
    <n v="3975"/>
    <n v="3955"/>
    <n v="3955"/>
    <n v="3955"/>
    <s v=""/>
    <x v="13"/>
  </r>
  <r>
    <x v="14"/>
    <x v="72"/>
    <s v="ES10"/>
    <x v="4"/>
    <x v="0"/>
    <x v="13"/>
    <s v="AAD_NONE"/>
    <s v="ST01051800"/>
    <s v="1"/>
    <s v="-"/>
    <n v="24954"/>
    <n v="24954"/>
    <n v="24954"/>
    <n v="24954"/>
    <s v=""/>
    <x v="13"/>
  </r>
  <r>
    <x v="14"/>
    <x v="72"/>
    <s v="ES10"/>
    <x v="4"/>
    <x v="0"/>
    <x v="13"/>
    <s v="AAD_NONE"/>
    <s v="ST01051900"/>
    <s v="1"/>
    <s v="-"/>
    <n v="38381"/>
    <n v="38381"/>
    <n v="38381"/>
    <n v="38381"/>
    <s v=""/>
    <x v="13"/>
  </r>
  <r>
    <x v="14"/>
    <x v="72"/>
    <s v="ES10"/>
    <x v="4"/>
    <x v="0"/>
    <x v="13"/>
    <s v="AAD_NONE"/>
    <s v="SY01010100"/>
    <s v="1"/>
    <s v="-"/>
    <n v="28026"/>
    <n v="28026"/>
    <n v="28026"/>
    <n v="28026"/>
    <s v=""/>
    <x v="13"/>
  </r>
  <r>
    <x v="14"/>
    <x v="72"/>
    <s v="ES10"/>
    <x v="4"/>
    <x v="0"/>
    <x v="13"/>
    <s v="AAD_NONE"/>
    <s v="SY01010500"/>
    <s v="1"/>
    <s v="-"/>
    <n v="13906"/>
    <n v="13906"/>
    <n v="13906"/>
    <n v="13906"/>
    <s v=""/>
    <x v="13"/>
  </r>
  <r>
    <x v="14"/>
    <x v="72"/>
    <s v="ES10"/>
    <x v="4"/>
    <x v="0"/>
    <x v="13"/>
    <s v="AAD_NONE"/>
    <s v="SY02020100"/>
    <s v="1"/>
    <s v="-"/>
    <n v="127932"/>
    <n v="127932"/>
    <n v="127932"/>
    <n v="127932"/>
    <s v=""/>
    <x v="13"/>
  </r>
  <r>
    <x v="14"/>
    <x v="72"/>
    <s v="ES10"/>
    <x v="4"/>
    <x v="0"/>
    <x v="13"/>
    <s v="AAD_NONE"/>
    <s v="SY02020200"/>
    <s v="1"/>
    <s v="-"/>
    <n v="100931"/>
    <n v="100931"/>
    <n v="100931"/>
    <n v="100931"/>
    <s v=""/>
    <x v="13"/>
  </r>
  <r>
    <x v="14"/>
    <x v="72"/>
    <s v="ES10"/>
    <x v="4"/>
    <x v="4"/>
    <x v="3"/>
    <s v="AAD_NONE"/>
    <s v="ST01010200"/>
    <s v="1"/>
    <s v="1S10-TA21-07121"/>
    <n v="6039"/>
    <n v="8315"/>
    <n v="7473"/>
    <n v="7608"/>
    <s v=""/>
    <x v="3"/>
  </r>
  <r>
    <x v="14"/>
    <x v="72"/>
    <s v="ES10"/>
    <x v="4"/>
    <x v="4"/>
    <x v="3"/>
    <s v="AAD_NONE"/>
    <s v="ST01010200"/>
    <s v="1"/>
    <s v="1S10-SF21-04762RISK5"/>
    <n v="24590"/>
    <n v="24590"/>
    <n v="24590"/>
    <n v="24590"/>
    <s v=""/>
    <x v="3"/>
  </r>
  <r>
    <x v="14"/>
    <x v="72"/>
    <s v="ES10"/>
    <x v="4"/>
    <x v="4"/>
    <x v="3"/>
    <s v="AAD_NONE"/>
    <s v="ST01021300"/>
    <s v="1"/>
    <s v="1S10-TA21-07121"/>
    <n v="12078"/>
    <n v="16630"/>
    <n v="14945"/>
    <n v="15216"/>
    <s v=""/>
    <x v="3"/>
  </r>
  <r>
    <x v="14"/>
    <x v="72"/>
    <s v="ES10"/>
    <x v="4"/>
    <x v="4"/>
    <x v="3"/>
    <s v="AAD_NONE"/>
    <s v="ST01031100"/>
    <s v="1"/>
    <s v="9S10-IS21-TA-SAO"/>
    <n v="11732"/>
    <n v="12319"/>
    <n v="12935"/>
    <n v="13580"/>
    <s v=""/>
    <x v="3"/>
  </r>
  <r>
    <x v="14"/>
    <x v="72"/>
    <s v="ES10"/>
    <x v="4"/>
    <x v="4"/>
    <x v="3"/>
    <s v="AAD_NONE"/>
    <s v="ST01031100"/>
    <s v="1"/>
    <s v="9S10-IS21-TA-VVO"/>
    <n v="28688"/>
    <n v="29549"/>
    <n v="30436"/>
    <n v="31348"/>
    <s v=""/>
    <x v="3"/>
  </r>
  <r>
    <x v="14"/>
    <x v="72"/>
    <s v="ES10"/>
    <x v="4"/>
    <x v="4"/>
    <x v="3"/>
    <s v="AAD_NONE"/>
    <s v="ST01031300"/>
    <s v="1"/>
    <s v="9S10-BM21-TA-SAO"/>
    <n v="14402"/>
    <n v="15122"/>
    <n v="15878"/>
    <n v="16669"/>
    <s v=""/>
    <x v="3"/>
  </r>
  <r>
    <x v="14"/>
    <x v="72"/>
    <s v="ES10"/>
    <x v="4"/>
    <x v="4"/>
    <x v="3"/>
    <s v="AAD_NONE"/>
    <s v="ST01031300"/>
    <s v="1"/>
    <s v="9S10-BM21-TA-VVO"/>
    <n v="28688"/>
    <n v="29549"/>
    <n v="30436"/>
    <n v="31348"/>
    <s v=""/>
    <x v="3"/>
  </r>
  <r>
    <x v="14"/>
    <x v="72"/>
    <s v="ES10"/>
    <x v="4"/>
    <x v="4"/>
    <x v="3"/>
    <s v="AAD_NONE"/>
    <s v="ST01041400"/>
    <s v="1"/>
    <s v="9S10-AM21-TA-SAO"/>
    <n v="8969"/>
    <n v="9417"/>
    <n v="9888"/>
    <n v="10381"/>
    <s v=""/>
    <x v="3"/>
  </r>
  <r>
    <x v="14"/>
    <x v="72"/>
    <s v="ES10"/>
    <x v="4"/>
    <x v="4"/>
    <x v="3"/>
    <s v="AAD_NONE"/>
    <s v="ST01041400"/>
    <s v="1"/>
    <s v="9S10-AM21-TA-VVO"/>
    <n v="28688"/>
    <n v="29549"/>
    <n v="30436"/>
    <n v="31348"/>
    <s v=""/>
    <x v="3"/>
  </r>
  <r>
    <x v="14"/>
    <x v="72"/>
    <s v="ES10"/>
    <x v="4"/>
    <x v="4"/>
    <x v="3"/>
    <s v="AAD_NONE"/>
    <s v="SY01010100"/>
    <s v="1"/>
    <s v="6S10-SH00-01132"/>
    <n v="772"/>
    <n v="772"/>
    <n v="772"/>
    <n v="772"/>
    <s v=""/>
    <x v="3"/>
  </r>
  <r>
    <x v="14"/>
    <x v="72"/>
    <s v="ES10"/>
    <x v="4"/>
    <x v="4"/>
    <x v="3"/>
    <s v="AAD_NONE"/>
    <s v="SY01010100"/>
    <s v="1"/>
    <s v="1S10-TA21-07121"/>
    <n v="6039"/>
    <n v="8315"/>
    <n v="7473"/>
    <n v="7608"/>
    <s v=""/>
    <x v="3"/>
  </r>
  <r>
    <x v="14"/>
    <x v="72"/>
    <s v="ES10"/>
    <x v="4"/>
    <x v="4"/>
    <x v="3"/>
    <s v="AAD_NONE"/>
    <s v="SY02020200"/>
    <s v="1"/>
    <s v="9S10-RR20-03123RRF"/>
    <n v="11000"/>
    <n v="2400"/>
    <m/>
    <m/>
    <s v=""/>
    <x v="3"/>
  </r>
  <r>
    <x v="14"/>
    <x v="72"/>
    <s v="ES10"/>
    <x v="16"/>
    <x v="1"/>
    <x v="141"/>
    <s v="AAD_NONE"/>
    <s v="ST01031000"/>
    <s v="1"/>
    <s v="-"/>
    <n v="50000"/>
    <n v="50000"/>
    <n v="50000"/>
    <n v="50000"/>
    <s v=""/>
    <x v="138"/>
  </r>
  <r>
    <x v="14"/>
    <x v="72"/>
    <s v="ES10"/>
    <x v="16"/>
    <x v="0"/>
    <x v="3"/>
    <s v="AAD_NONE"/>
    <s v="ST01020900"/>
    <s v="1"/>
    <s v="-"/>
    <n v="272388"/>
    <n v="432082"/>
    <n v="432082"/>
    <n v="432082"/>
    <s v=""/>
    <x v="3"/>
  </r>
  <r>
    <x v="14"/>
    <x v="72"/>
    <s v="ES10"/>
    <x v="16"/>
    <x v="0"/>
    <x v="3"/>
    <s v="AAD_NONE"/>
    <s v="ST01041400"/>
    <s v="1"/>
    <s v="-"/>
    <n v="600000"/>
    <n v="600000"/>
    <n v="600000"/>
    <n v="600000"/>
    <s v=""/>
    <x v="3"/>
  </r>
  <r>
    <x v="14"/>
    <x v="72"/>
    <s v="ES10"/>
    <x v="16"/>
    <x v="0"/>
    <x v="3"/>
    <s v="AAD_NONE"/>
    <s v="SY01010100"/>
    <s v="1"/>
    <s v="-"/>
    <n v="3063571"/>
    <n v="3073171"/>
    <n v="3073171"/>
    <n v="3073171"/>
    <s v=""/>
    <x v="3"/>
  </r>
  <r>
    <x v="14"/>
    <x v="72"/>
    <s v="ES10"/>
    <x v="16"/>
    <x v="0"/>
    <x v="3"/>
    <s v="AAD_NONE"/>
    <s v="SY01010500"/>
    <s v="1"/>
    <s v="-"/>
    <n v="632078"/>
    <n v="632078"/>
    <n v="632078"/>
    <n v="632078"/>
    <s v=""/>
    <x v="3"/>
  </r>
  <r>
    <x v="14"/>
    <x v="72"/>
    <s v="ES10"/>
    <x v="16"/>
    <x v="0"/>
    <x v="9"/>
    <s v="AAD_NONE"/>
    <s v="ST01031100"/>
    <s v="1"/>
    <s v="-"/>
    <n v="329"/>
    <n v="350"/>
    <n v="389"/>
    <n v="389"/>
    <s v=""/>
    <x v="9"/>
  </r>
  <r>
    <x v="14"/>
    <x v="72"/>
    <s v="ES10"/>
    <x v="16"/>
    <x v="0"/>
    <x v="9"/>
    <s v="AAD_NONE"/>
    <s v="ST01031300"/>
    <s v="1"/>
    <s v="-"/>
    <n v="10203"/>
    <n v="10839"/>
    <n v="12072"/>
    <n v="12072"/>
    <s v=""/>
    <x v="9"/>
  </r>
  <r>
    <x v="14"/>
    <x v="72"/>
    <s v="ES10"/>
    <x v="16"/>
    <x v="0"/>
    <x v="9"/>
    <s v="AAD_NONE"/>
    <s v="ST01041400"/>
    <s v="1"/>
    <s v="-"/>
    <n v="23699"/>
    <n v="25176"/>
    <n v="28038"/>
    <n v="28038"/>
    <s v=""/>
    <x v="9"/>
  </r>
  <r>
    <x v="14"/>
    <x v="72"/>
    <s v="ES10"/>
    <x v="16"/>
    <x v="0"/>
    <x v="9"/>
    <s v="AAD_NONE"/>
    <s v="ST01041600"/>
    <s v="1"/>
    <s v="-"/>
    <n v="8558"/>
    <n v="9091"/>
    <n v="10125"/>
    <n v="10125"/>
    <s v=""/>
    <x v="9"/>
  </r>
  <r>
    <x v="14"/>
    <x v="72"/>
    <s v="ES10"/>
    <x v="16"/>
    <x v="0"/>
    <x v="142"/>
    <s v="AAD_NONE"/>
    <s v="SY05010100"/>
    <s v="1"/>
    <s v="-"/>
    <n v="5190000"/>
    <n v="5190000"/>
    <n v="5190000"/>
    <n v="5190000"/>
    <s v=""/>
    <x v="139"/>
  </r>
  <r>
    <x v="14"/>
    <x v="72"/>
    <s v="ES10"/>
    <x v="16"/>
    <x v="4"/>
    <x v="3"/>
    <s v="AAD_NONE"/>
    <s v="ST01010200"/>
    <s v="1"/>
    <s v="1S10-SF21-04762RISK1"/>
    <n v="150000"/>
    <n v="150000"/>
    <n v="120932"/>
    <m/>
    <s v=""/>
    <x v="3"/>
  </r>
  <r>
    <x v="14"/>
    <x v="72"/>
    <s v="ES10"/>
    <x v="16"/>
    <x v="4"/>
    <x v="3"/>
    <s v="AAD_NONE"/>
    <s v="ST01010200"/>
    <s v="1"/>
    <s v="1S10-SF21-04762RISK2"/>
    <n v="100000"/>
    <n v="120000"/>
    <n v="77862"/>
    <m/>
    <s v=""/>
    <x v="3"/>
  </r>
  <r>
    <x v="14"/>
    <x v="72"/>
    <s v="ES10"/>
    <x v="16"/>
    <x v="4"/>
    <x v="3"/>
    <s v="AAD_NONE"/>
    <s v="ST01010200"/>
    <s v="1"/>
    <s v="1S10-SF21-04762RISK3"/>
    <n v="100000"/>
    <n v="120000"/>
    <n v="21412"/>
    <m/>
    <s v=""/>
    <x v="3"/>
  </r>
  <r>
    <x v="14"/>
    <x v="72"/>
    <s v="ES10"/>
    <x v="16"/>
    <x v="4"/>
    <x v="3"/>
    <s v="AAD_NONE"/>
    <s v="ST01010200"/>
    <s v="1"/>
    <s v="1S10-SF21-04762RISK4"/>
    <n v="45000"/>
    <n v="45000"/>
    <n v="45000"/>
    <n v="51687"/>
    <s v=""/>
    <x v="3"/>
  </r>
  <r>
    <x v="14"/>
    <x v="72"/>
    <s v="ES10"/>
    <x v="16"/>
    <x v="4"/>
    <x v="3"/>
    <s v="AAD_NONE"/>
    <s v="ST01010200"/>
    <s v="1"/>
    <s v="1S10-SF21-04762RISK6"/>
    <n v="180000"/>
    <n v="150000"/>
    <n v="250000"/>
    <m/>
    <s v=""/>
    <x v="3"/>
  </r>
  <r>
    <x v="14"/>
    <x v="72"/>
    <s v="ES10"/>
    <x v="16"/>
    <x v="4"/>
    <x v="3"/>
    <s v="AAD_NONE"/>
    <s v="SY01010100"/>
    <s v="1"/>
    <s v="6S10-SH00-01132"/>
    <n v="292208"/>
    <n v="292208"/>
    <n v="292208"/>
    <n v="170605"/>
    <s v=""/>
    <x v="3"/>
  </r>
  <r>
    <x v="14"/>
    <x v="72"/>
    <s v="ES10"/>
    <x v="16"/>
    <x v="4"/>
    <x v="3"/>
    <s v="AAD_NONE"/>
    <s v="SY02020200"/>
    <s v="1"/>
    <s v="9S10-RR20-03123RRF"/>
    <m/>
    <n v="14800"/>
    <m/>
    <m/>
    <s v=""/>
    <x v="3"/>
  </r>
  <r>
    <x v="14"/>
    <x v="72"/>
    <s v="ES10"/>
    <x v="16"/>
    <x v="5"/>
    <x v="3"/>
    <s v="AAD_NONE"/>
    <s v="ST01031100"/>
    <s v="1"/>
    <s v="S9SIS-SI21-01122"/>
    <n v="1500000"/>
    <n v="1500000"/>
    <n v="2250000"/>
    <n v="2250000"/>
    <s v=""/>
    <x v="3"/>
  </r>
  <r>
    <x v="14"/>
    <x v="72"/>
    <s v="ES10"/>
    <x v="16"/>
    <x v="5"/>
    <x v="3"/>
    <s v="AAD_NONE"/>
    <s v="ST01031100"/>
    <s v="1"/>
    <s v="S9SIS-SI21-01222"/>
    <n v="115515"/>
    <n v="62730"/>
    <n v="62730"/>
    <n v="62730"/>
    <s v=""/>
    <x v="3"/>
  </r>
  <r>
    <x v="14"/>
    <x v="72"/>
    <s v="ES10"/>
    <x v="16"/>
    <x v="5"/>
    <x v="3"/>
    <s v="AAD_NONE"/>
    <s v="ST01031100"/>
    <s v="1"/>
    <s v="S9SIS-SI21-01322"/>
    <n v="183600"/>
    <n v="82620"/>
    <n v="82620"/>
    <n v="82620"/>
    <s v=""/>
    <x v="3"/>
  </r>
  <r>
    <x v="14"/>
    <x v="72"/>
    <s v="ES10"/>
    <x v="16"/>
    <x v="5"/>
    <x v="3"/>
    <s v="AAD_NONE"/>
    <s v="ST01031300"/>
    <s v="1"/>
    <s v="S9SBM-SI21-01212"/>
    <n v="150000"/>
    <n v="150000"/>
    <n v="56250"/>
    <n v="0"/>
    <s v=""/>
    <x v="3"/>
  </r>
  <r>
    <x v="14"/>
    <x v="72"/>
    <s v="ES10"/>
    <x v="16"/>
    <x v="5"/>
    <x v="3"/>
    <s v="AAD_NONE"/>
    <s v="ST01041400"/>
    <s v="1"/>
    <s v="S9SAM-SI21-01222"/>
    <n v="300000"/>
    <n v="450000"/>
    <n v="450000"/>
    <n v="450000"/>
    <s v=""/>
    <x v="3"/>
  </r>
  <r>
    <x v="14"/>
    <x v="72"/>
    <s v="ES10"/>
    <x v="16"/>
    <x v="5"/>
    <x v="3"/>
    <s v="AAD_NONE"/>
    <s v="ST01041400"/>
    <s v="1"/>
    <s v="S9SAM-SI21-01251"/>
    <n v="112500"/>
    <n v="150000"/>
    <n v="150000"/>
    <n v="150000"/>
    <s v=""/>
    <x v="3"/>
  </r>
  <r>
    <x v="14"/>
    <x v="72"/>
    <s v="ES10"/>
    <x v="16"/>
    <x v="5"/>
    <x v="3"/>
    <s v="AAD_NONE"/>
    <s v="ST01041400"/>
    <s v="1"/>
    <s v="S9SAM-SI21-01321"/>
    <n v="375000"/>
    <n v="48750"/>
    <n v="48750"/>
    <n v="48750"/>
    <s v=""/>
    <x v="3"/>
  </r>
  <r>
    <x v="14"/>
    <x v="72"/>
    <s v="ES10"/>
    <x v="16"/>
    <x v="5"/>
    <x v="3"/>
    <s v="AAD_NONE"/>
    <s v="ST01041400"/>
    <s v="1"/>
    <s v="S9SAM-SI21-01331"/>
    <n v="45000"/>
    <n v="48750"/>
    <n v="48750"/>
    <n v="48750"/>
    <s v=""/>
    <x v="3"/>
  </r>
  <r>
    <x v="14"/>
    <x v="72"/>
    <s v="ES10"/>
    <x v="16"/>
    <x v="5"/>
    <x v="3"/>
    <s v="AAD_NONE"/>
    <s v="SY01010100"/>
    <s v="1"/>
    <s v="S1SSF-RT21-04772"/>
    <n v="335010"/>
    <n v="357367"/>
    <n v="279030"/>
    <n v="224745"/>
    <s v=""/>
    <x v="3"/>
  </r>
  <r>
    <x v="14"/>
    <x v="72"/>
    <s v="ES10"/>
    <x v="16"/>
    <x v="6"/>
    <x v="3"/>
    <s v="AAD_NONE"/>
    <s v="ST01031100"/>
    <s v="1"/>
    <s v="S9SIS-SI21-01122"/>
    <n v="500000"/>
    <n v="500000"/>
    <n v="750000"/>
    <n v="750000"/>
    <s v=""/>
    <x v="3"/>
  </r>
  <r>
    <x v="14"/>
    <x v="72"/>
    <s v="ES10"/>
    <x v="16"/>
    <x v="6"/>
    <x v="3"/>
    <s v="AAD_NONE"/>
    <s v="ST01031100"/>
    <s v="1"/>
    <s v="S9SIS-SI21-01222"/>
    <n v="38505"/>
    <n v="20910"/>
    <n v="20910"/>
    <n v="20910"/>
    <s v=""/>
    <x v="3"/>
  </r>
  <r>
    <x v="14"/>
    <x v="72"/>
    <s v="ES10"/>
    <x v="16"/>
    <x v="6"/>
    <x v="3"/>
    <s v="AAD_NONE"/>
    <s v="ST01031100"/>
    <s v="1"/>
    <s v="S9SIS-SI21-01322"/>
    <n v="61200"/>
    <n v="27540"/>
    <n v="27540"/>
    <n v="27540"/>
    <s v=""/>
    <x v="3"/>
  </r>
  <r>
    <x v="14"/>
    <x v="72"/>
    <s v="ES10"/>
    <x v="16"/>
    <x v="6"/>
    <x v="3"/>
    <s v="AAD_NONE"/>
    <s v="ST01031300"/>
    <s v="1"/>
    <s v="S9SBM-SI21-01212"/>
    <n v="50000"/>
    <n v="50000"/>
    <n v="18750"/>
    <n v="0"/>
    <s v=""/>
    <x v="3"/>
  </r>
  <r>
    <x v="14"/>
    <x v="72"/>
    <s v="ES10"/>
    <x v="16"/>
    <x v="6"/>
    <x v="3"/>
    <s v="AAD_NONE"/>
    <s v="ST01041400"/>
    <s v="1"/>
    <s v="S9SAM-SI21-01222"/>
    <n v="100000"/>
    <n v="150000"/>
    <n v="150000"/>
    <n v="150000"/>
    <s v=""/>
    <x v="3"/>
  </r>
  <r>
    <x v="14"/>
    <x v="72"/>
    <s v="ES10"/>
    <x v="16"/>
    <x v="6"/>
    <x v="3"/>
    <s v="AAD_NONE"/>
    <s v="ST01041400"/>
    <s v="1"/>
    <s v="S9SAM-SI21-01251"/>
    <n v="37500"/>
    <n v="50000"/>
    <n v="50000"/>
    <n v="50000"/>
    <s v=""/>
    <x v="3"/>
  </r>
  <r>
    <x v="14"/>
    <x v="72"/>
    <s v="ES10"/>
    <x v="16"/>
    <x v="6"/>
    <x v="3"/>
    <s v="AAD_NONE"/>
    <s v="ST01041400"/>
    <s v="1"/>
    <s v="S9SAM-SI21-01321"/>
    <n v="125000"/>
    <n v="16250"/>
    <n v="16250"/>
    <n v="16250"/>
    <s v=""/>
    <x v="3"/>
  </r>
  <r>
    <x v="14"/>
    <x v="72"/>
    <s v="ES10"/>
    <x v="16"/>
    <x v="6"/>
    <x v="3"/>
    <s v="AAD_NONE"/>
    <s v="ST01041400"/>
    <s v="1"/>
    <s v="S9SAM-SI21-01331"/>
    <n v="15000"/>
    <n v="16250"/>
    <n v="16250"/>
    <n v="16250"/>
    <s v=""/>
    <x v="3"/>
  </r>
  <r>
    <x v="14"/>
    <x v="72"/>
    <s v="ES10"/>
    <x v="16"/>
    <x v="6"/>
    <x v="3"/>
    <s v="AAD_NONE"/>
    <s v="SY01010100"/>
    <s v="1"/>
    <s v="S1SSF-RT21-04772"/>
    <n v="143576"/>
    <n v="153157"/>
    <n v="119584"/>
    <n v="96319"/>
    <s v=""/>
    <x v="3"/>
  </r>
  <r>
    <x v="14"/>
    <x v="72"/>
    <s v="ES10"/>
    <x v="17"/>
    <x v="0"/>
    <x v="3"/>
    <s v="AAD_NONE"/>
    <s v="ST01010100"/>
    <s v="1"/>
    <s v="-"/>
    <n v="128"/>
    <n v="127"/>
    <n v="127"/>
    <n v="127"/>
    <s v=""/>
    <x v="3"/>
  </r>
  <r>
    <x v="14"/>
    <x v="72"/>
    <s v="ES10"/>
    <x v="17"/>
    <x v="0"/>
    <x v="3"/>
    <s v="AAD_NONE"/>
    <s v="ST01010200"/>
    <s v="1"/>
    <s v="-"/>
    <n v="540"/>
    <n v="540"/>
    <n v="540"/>
    <n v="540"/>
    <s v=""/>
    <x v="3"/>
  </r>
  <r>
    <x v="14"/>
    <x v="72"/>
    <s v="ES10"/>
    <x v="17"/>
    <x v="0"/>
    <x v="3"/>
    <s v="AAD_NONE"/>
    <s v="ST01010400"/>
    <s v="1"/>
    <s v="-"/>
    <n v="8"/>
    <n v="8"/>
    <n v="8"/>
    <n v="8"/>
    <s v=""/>
    <x v="3"/>
  </r>
  <r>
    <x v="14"/>
    <x v="72"/>
    <s v="ES10"/>
    <x v="17"/>
    <x v="0"/>
    <x v="3"/>
    <s v="AAD_NONE"/>
    <s v="ST01010600"/>
    <s v="1"/>
    <s v="-"/>
    <n v="217"/>
    <n v="217"/>
    <n v="217"/>
    <n v="217"/>
    <s v=""/>
    <x v="3"/>
  </r>
  <r>
    <x v="14"/>
    <x v="72"/>
    <s v="ES10"/>
    <x v="17"/>
    <x v="0"/>
    <x v="3"/>
    <s v="AAD_NONE"/>
    <s v="ST01020700"/>
    <s v="1"/>
    <s v="-"/>
    <n v="245"/>
    <n v="245"/>
    <n v="245"/>
    <n v="245"/>
    <s v=""/>
    <x v="3"/>
  </r>
  <r>
    <x v="14"/>
    <x v="72"/>
    <s v="ES10"/>
    <x v="17"/>
    <x v="0"/>
    <x v="3"/>
    <s v="AAD_NONE"/>
    <s v="ST01020900"/>
    <s v="1"/>
    <s v="-"/>
    <n v="158"/>
    <n v="157"/>
    <n v="157"/>
    <n v="157"/>
    <s v=""/>
    <x v="3"/>
  </r>
  <r>
    <x v="14"/>
    <x v="72"/>
    <s v="ES10"/>
    <x v="17"/>
    <x v="0"/>
    <x v="3"/>
    <s v="AAD_NONE"/>
    <s v="ST01021000"/>
    <s v="1"/>
    <s v="-"/>
    <n v="518"/>
    <n v="516"/>
    <n v="516"/>
    <n v="516"/>
    <s v=""/>
    <x v="3"/>
  </r>
  <r>
    <x v="14"/>
    <x v="72"/>
    <s v="ES10"/>
    <x v="17"/>
    <x v="0"/>
    <x v="3"/>
    <s v="AAD_NONE"/>
    <s v="ST01021100"/>
    <s v="1"/>
    <s v="-"/>
    <n v="64"/>
    <n v="64"/>
    <n v="64"/>
    <n v="64"/>
    <s v=""/>
    <x v="3"/>
  </r>
  <r>
    <x v="14"/>
    <x v="72"/>
    <s v="ES10"/>
    <x v="17"/>
    <x v="0"/>
    <x v="3"/>
    <s v="AAD_NONE"/>
    <s v="ST01021200"/>
    <s v="1"/>
    <s v="-"/>
    <n v="308"/>
    <n v="308"/>
    <n v="308"/>
    <n v="308"/>
    <s v=""/>
    <x v="3"/>
  </r>
  <r>
    <x v="14"/>
    <x v="72"/>
    <s v="ES10"/>
    <x v="17"/>
    <x v="0"/>
    <x v="3"/>
    <s v="AAD_NONE"/>
    <s v="ST01021300"/>
    <s v="1"/>
    <s v="-"/>
    <n v="197"/>
    <n v="196"/>
    <n v="196"/>
    <n v="196"/>
    <s v=""/>
    <x v="3"/>
  </r>
  <r>
    <x v="14"/>
    <x v="72"/>
    <s v="ES10"/>
    <x v="17"/>
    <x v="0"/>
    <x v="3"/>
    <s v="AAD_NONE"/>
    <s v="ST01031000"/>
    <s v="1"/>
    <s v="-"/>
    <n v="345"/>
    <n v="345"/>
    <n v="345"/>
    <n v="345"/>
    <s v=""/>
    <x v="3"/>
  </r>
  <r>
    <x v="14"/>
    <x v="72"/>
    <s v="ES10"/>
    <x v="17"/>
    <x v="0"/>
    <x v="3"/>
    <s v="AAD_NONE"/>
    <s v="ST01031100"/>
    <s v="1"/>
    <s v="-"/>
    <n v="641"/>
    <n v="640"/>
    <n v="640"/>
    <n v="640"/>
    <s v=""/>
    <x v="3"/>
  </r>
  <r>
    <x v="14"/>
    <x v="72"/>
    <s v="ES10"/>
    <x v="17"/>
    <x v="0"/>
    <x v="3"/>
    <s v="AAD_NONE"/>
    <s v="ST01031200"/>
    <s v="1"/>
    <s v="-"/>
    <n v="233"/>
    <n v="233"/>
    <n v="233"/>
    <n v="233"/>
    <s v=""/>
    <x v="3"/>
  </r>
  <r>
    <x v="14"/>
    <x v="72"/>
    <s v="ES10"/>
    <x v="17"/>
    <x v="0"/>
    <x v="3"/>
    <s v="AAD_NONE"/>
    <s v="ST01031300"/>
    <s v="1"/>
    <s v="-"/>
    <n v="590"/>
    <n v="597"/>
    <n v="597"/>
    <n v="597"/>
    <s v=""/>
    <x v="3"/>
  </r>
  <r>
    <x v="14"/>
    <x v="72"/>
    <s v="ES10"/>
    <x v="17"/>
    <x v="0"/>
    <x v="3"/>
    <s v="AAD_NONE"/>
    <s v="ST01031400"/>
    <s v="1"/>
    <s v="-"/>
    <n v="71"/>
    <n v="70"/>
    <n v="70"/>
    <n v="70"/>
    <s v=""/>
    <x v="3"/>
  </r>
  <r>
    <x v="14"/>
    <x v="72"/>
    <s v="ES10"/>
    <x v="17"/>
    <x v="0"/>
    <x v="3"/>
    <s v="AAD_NONE"/>
    <s v="ST01041400"/>
    <s v="1"/>
    <s v="-"/>
    <n v="910"/>
    <n v="910"/>
    <n v="910"/>
    <n v="910"/>
    <s v=""/>
    <x v="3"/>
  </r>
  <r>
    <x v="14"/>
    <x v="72"/>
    <s v="ES10"/>
    <x v="17"/>
    <x v="0"/>
    <x v="3"/>
    <s v="AAD_NONE"/>
    <s v="ST01041600"/>
    <s v="1"/>
    <s v="-"/>
    <n v="213"/>
    <n v="212"/>
    <n v="212"/>
    <n v="212"/>
    <s v=""/>
    <x v="3"/>
  </r>
  <r>
    <x v="14"/>
    <x v="72"/>
    <s v="ES10"/>
    <x v="17"/>
    <x v="0"/>
    <x v="3"/>
    <s v="AAD_NONE"/>
    <s v="ST01041700"/>
    <s v="1"/>
    <s v="-"/>
    <n v="34"/>
    <n v="34"/>
    <n v="34"/>
    <n v="34"/>
    <s v=""/>
    <x v="3"/>
  </r>
  <r>
    <x v="14"/>
    <x v="72"/>
    <s v="ES10"/>
    <x v="17"/>
    <x v="0"/>
    <x v="3"/>
    <s v="AAD_NONE"/>
    <s v="ST01051800"/>
    <s v="1"/>
    <s v="-"/>
    <n v="215"/>
    <n v="215"/>
    <n v="215"/>
    <n v="215"/>
    <s v=""/>
    <x v="3"/>
  </r>
  <r>
    <x v="14"/>
    <x v="72"/>
    <s v="ES10"/>
    <x v="17"/>
    <x v="0"/>
    <x v="3"/>
    <s v="AAD_NONE"/>
    <s v="ST01051900"/>
    <s v="1"/>
    <s v="-"/>
    <n v="330"/>
    <n v="330"/>
    <n v="330"/>
    <n v="330"/>
    <s v=""/>
    <x v="3"/>
  </r>
  <r>
    <x v="14"/>
    <x v="72"/>
    <s v="ES10"/>
    <x v="17"/>
    <x v="0"/>
    <x v="3"/>
    <s v="AAD_NONE"/>
    <s v="SY01010100"/>
    <s v="1"/>
    <s v="-"/>
    <n v="241"/>
    <n v="241"/>
    <n v="241"/>
    <n v="241"/>
    <s v=""/>
    <x v="3"/>
  </r>
  <r>
    <x v="14"/>
    <x v="72"/>
    <s v="ES10"/>
    <x v="17"/>
    <x v="0"/>
    <x v="3"/>
    <s v="AAD_NONE"/>
    <s v="SY01010500"/>
    <s v="1"/>
    <s v="-"/>
    <n v="120"/>
    <n v="120"/>
    <n v="120"/>
    <n v="120"/>
    <s v=""/>
    <x v="3"/>
  </r>
  <r>
    <x v="14"/>
    <x v="72"/>
    <s v="ES10"/>
    <x v="17"/>
    <x v="0"/>
    <x v="3"/>
    <s v="AAD_NONE"/>
    <s v="SY02020100"/>
    <s v="1"/>
    <s v="-"/>
    <n v="1067"/>
    <n v="1067"/>
    <n v="1067"/>
    <n v="1067"/>
    <s v=""/>
    <x v="3"/>
  </r>
  <r>
    <x v="14"/>
    <x v="72"/>
    <s v="ES10"/>
    <x v="17"/>
    <x v="0"/>
    <x v="3"/>
    <s v="AAD_NONE"/>
    <s v="SY02020200"/>
    <s v="1"/>
    <s v="-"/>
    <n v="835"/>
    <n v="835"/>
    <n v="835"/>
    <n v="835"/>
    <s v=""/>
    <x v="3"/>
  </r>
  <r>
    <x v="14"/>
    <x v="72"/>
    <s v="ES10"/>
    <x v="5"/>
    <x v="2"/>
    <x v="3"/>
    <s v="AAD_NONE"/>
    <s v="ST01010100"/>
    <s v="1"/>
    <s v="-"/>
    <n v="552"/>
    <n v="550"/>
    <n v="550"/>
    <n v="550"/>
    <s v=""/>
    <x v="3"/>
  </r>
  <r>
    <x v="14"/>
    <x v="72"/>
    <s v="ES10"/>
    <x v="5"/>
    <x v="2"/>
    <x v="3"/>
    <s v="AAD_NONE"/>
    <s v="ST01010200"/>
    <s v="1"/>
    <s v="-"/>
    <n v="2335"/>
    <n v="2335"/>
    <n v="2335"/>
    <n v="2335"/>
    <s v=""/>
    <x v="3"/>
  </r>
  <r>
    <x v="14"/>
    <x v="72"/>
    <s v="ES10"/>
    <x v="5"/>
    <x v="2"/>
    <x v="3"/>
    <s v="AAD_NONE"/>
    <s v="ST01010400"/>
    <s v="1"/>
    <s v="-"/>
    <n v="34"/>
    <n v="34"/>
    <n v="34"/>
    <n v="34"/>
    <s v=""/>
    <x v="3"/>
  </r>
  <r>
    <x v="14"/>
    <x v="72"/>
    <s v="ES10"/>
    <x v="5"/>
    <x v="2"/>
    <x v="3"/>
    <s v="AAD_NONE"/>
    <s v="ST01010600"/>
    <s v="1"/>
    <s v="-"/>
    <n v="940"/>
    <n v="940"/>
    <n v="940"/>
    <n v="940"/>
    <s v=""/>
    <x v="3"/>
  </r>
  <r>
    <x v="14"/>
    <x v="72"/>
    <s v="ES10"/>
    <x v="5"/>
    <x v="2"/>
    <x v="3"/>
    <s v="AAD_NONE"/>
    <s v="ST01020700"/>
    <s v="1"/>
    <s v="-"/>
    <n v="1059"/>
    <n v="1059"/>
    <n v="1059"/>
    <n v="1059"/>
    <s v=""/>
    <x v="3"/>
  </r>
  <r>
    <x v="14"/>
    <x v="72"/>
    <s v="ES10"/>
    <x v="5"/>
    <x v="2"/>
    <x v="3"/>
    <s v="AAD_NONE"/>
    <s v="ST01020900"/>
    <s v="1"/>
    <s v="-"/>
    <n v="683"/>
    <n v="678"/>
    <n v="678"/>
    <n v="678"/>
    <s v=""/>
    <x v="3"/>
  </r>
  <r>
    <x v="14"/>
    <x v="72"/>
    <s v="ES10"/>
    <x v="5"/>
    <x v="2"/>
    <x v="3"/>
    <s v="AAD_NONE"/>
    <s v="ST01021000"/>
    <s v="1"/>
    <s v="-"/>
    <n v="2243"/>
    <n v="2233"/>
    <n v="2233"/>
    <n v="2233"/>
    <s v=""/>
    <x v="3"/>
  </r>
  <r>
    <x v="14"/>
    <x v="72"/>
    <s v="ES10"/>
    <x v="5"/>
    <x v="2"/>
    <x v="3"/>
    <s v="AAD_NONE"/>
    <s v="ST01021100"/>
    <s v="1"/>
    <s v="-"/>
    <n v="276"/>
    <n v="276"/>
    <n v="276"/>
    <n v="276"/>
    <s v=""/>
    <x v="3"/>
  </r>
  <r>
    <x v="14"/>
    <x v="72"/>
    <s v="ES10"/>
    <x v="5"/>
    <x v="2"/>
    <x v="3"/>
    <s v="AAD_NONE"/>
    <s v="ST01021200"/>
    <s v="1"/>
    <s v="-"/>
    <n v="1331"/>
    <n v="1331"/>
    <n v="1331"/>
    <n v="1331"/>
    <s v=""/>
    <x v="3"/>
  </r>
  <r>
    <x v="14"/>
    <x v="72"/>
    <s v="ES10"/>
    <x v="5"/>
    <x v="2"/>
    <x v="3"/>
    <s v="AAD_NONE"/>
    <s v="ST01021300"/>
    <s v="1"/>
    <s v="-"/>
    <n v="851"/>
    <n v="850"/>
    <n v="850"/>
    <n v="850"/>
    <s v=""/>
    <x v="3"/>
  </r>
  <r>
    <x v="14"/>
    <x v="72"/>
    <s v="ES10"/>
    <x v="5"/>
    <x v="2"/>
    <x v="3"/>
    <s v="AAD_NONE"/>
    <s v="ST01031000"/>
    <s v="1"/>
    <s v="-"/>
    <n v="1494"/>
    <n v="1494"/>
    <n v="1494"/>
    <n v="1494"/>
    <s v=""/>
    <x v="3"/>
  </r>
  <r>
    <x v="14"/>
    <x v="72"/>
    <s v="ES10"/>
    <x v="5"/>
    <x v="2"/>
    <x v="3"/>
    <s v="AAD_NONE"/>
    <s v="ST01031100"/>
    <s v="1"/>
    <s v="-"/>
    <n v="2773"/>
    <n v="2769"/>
    <n v="2769"/>
    <n v="2769"/>
    <s v=""/>
    <x v="3"/>
  </r>
  <r>
    <x v="14"/>
    <x v="72"/>
    <s v="ES10"/>
    <x v="5"/>
    <x v="2"/>
    <x v="3"/>
    <s v="AAD_NONE"/>
    <s v="ST01031200"/>
    <s v="1"/>
    <s v="-"/>
    <n v="1009"/>
    <n v="1009"/>
    <n v="1009"/>
    <n v="1009"/>
    <s v=""/>
    <x v="3"/>
  </r>
  <r>
    <x v="14"/>
    <x v="72"/>
    <s v="ES10"/>
    <x v="5"/>
    <x v="2"/>
    <x v="3"/>
    <s v="AAD_NONE"/>
    <s v="ST01031300"/>
    <s v="1"/>
    <s v="-"/>
    <n v="2555"/>
    <n v="2583"/>
    <n v="2583"/>
    <n v="2583"/>
    <s v=""/>
    <x v="3"/>
  </r>
  <r>
    <x v="14"/>
    <x v="72"/>
    <s v="ES10"/>
    <x v="5"/>
    <x v="2"/>
    <x v="3"/>
    <s v="AAD_NONE"/>
    <s v="ST01031400"/>
    <s v="1"/>
    <s v="-"/>
    <n v="305"/>
    <n v="304"/>
    <n v="304"/>
    <n v="304"/>
    <s v=""/>
    <x v="3"/>
  </r>
  <r>
    <x v="14"/>
    <x v="72"/>
    <s v="ES10"/>
    <x v="5"/>
    <x v="2"/>
    <x v="3"/>
    <s v="AAD_NONE"/>
    <s v="ST01041400"/>
    <s v="1"/>
    <s v="-"/>
    <n v="3940"/>
    <n v="3939"/>
    <n v="3939"/>
    <n v="3939"/>
    <s v=""/>
    <x v="3"/>
  </r>
  <r>
    <x v="14"/>
    <x v="72"/>
    <s v="ES10"/>
    <x v="5"/>
    <x v="2"/>
    <x v="3"/>
    <s v="AAD_NONE"/>
    <s v="ST01041600"/>
    <s v="1"/>
    <s v="-"/>
    <n v="921"/>
    <n v="920"/>
    <n v="920"/>
    <n v="920"/>
    <s v=""/>
    <x v="3"/>
  </r>
  <r>
    <x v="14"/>
    <x v="72"/>
    <s v="ES10"/>
    <x v="5"/>
    <x v="2"/>
    <x v="3"/>
    <s v="AAD_NONE"/>
    <s v="ST01041700"/>
    <s v="1"/>
    <s v="-"/>
    <n v="148"/>
    <n v="147"/>
    <n v="147"/>
    <n v="147"/>
    <s v=""/>
    <x v="3"/>
  </r>
  <r>
    <x v="14"/>
    <x v="72"/>
    <s v="ES10"/>
    <x v="5"/>
    <x v="2"/>
    <x v="3"/>
    <s v="AAD_NONE"/>
    <s v="ST01051800"/>
    <s v="1"/>
    <s v="-"/>
    <n v="930"/>
    <n v="930"/>
    <n v="930"/>
    <n v="930"/>
    <s v=""/>
    <x v="3"/>
  </r>
  <r>
    <x v="14"/>
    <x v="72"/>
    <s v="ES10"/>
    <x v="5"/>
    <x v="2"/>
    <x v="3"/>
    <s v="AAD_NONE"/>
    <s v="ST01051900"/>
    <s v="1"/>
    <s v="-"/>
    <n v="1430"/>
    <n v="1430"/>
    <n v="1430"/>
    <n v="1430"/>
    <s v=""/>
    <x v="3"/>
  </r>
  <r>
    <x v="14"/>
    <x v="72"/>
    <s v="ES10"/>
    <x v="5"/>
    <x v="2"/>
    <x v="3"/>
    <s v="AAD_NONE"/>
    <s v="SY01010100"/>
    <s v="1"/>
    <s v="-"/>
    <n v="1044"/>
    <n v="1044"/>
    <n v="1044"/>
    <n v="1044"/>
    <s v=""/>
    <x v="3"/>
  </r>
  <r>
    <x v="14"/>
    <x v="72"/>
    <s v="ES10"/>
    <x v="5"/>
    <x v="2"/>
    <x v="3"/>
    <s v="AAD_NONE"/>
    <s v="SY01010500"/>
    <s v="1"/>
    <s v="-"/>
    <n v="518"/>
    <n v="518"/>
    <n v="518"/>
    <n v="518"/>
    <s v=""/>
    <x v="3"/>
  </r>
  <r>
    <x v="14"/>
    <x v="72"/>
    <s v="ES10"/>
    <x v="5"/>
    <x v="2"/>
    <x v="3"/>
    <s v="AAD_NONE"/>
    <s v="SY02020100"/>
    <s v="1"/>
    <s v="-"/>
    <n v="4618"/>
    <n v="4618"/>
    <n v="4618"/>
    <n v="4618"/>
    <s v=""/>
    <x v="3"/>
  </r>
  <r>
    <x v="14"/>
    <x v="72"/>
    <s v="ES10"/>
    <x v="5"/>
    <x v="2"/>
    <x v="3"/>
    <s v="AAD_NONE"/>
    <s v="SY02020200"/>
    <s v="1"/>
    <s v="-"/>
    <n v="3612"/>
    <n v="3612"/>
    <n v="3612"/>
    <n v="3612"/>
    <s v=""/>
    <x v="3"/>
  </r>
  <r>
    <x v="14"/>
    <x v="72"/>
    <s v="ES10"/>
    <x v="10"/>
    <x v="4"/>
    <x v="3"/>
    <s v="AAD_NONE"/>
    <s v="XX01000000"/>
    <s v="1"/>
    <s v="6S10-SH00-01132"/>
    <n v="258405"/>
    <n v="258405"/>
    <n v="258405"/>
    <n v="155043"/>
    <s v=""/>
    <x v="3"/>
  </r>
  <r>
    <x v="14"/>
    <x v="72"/>
    <s v="ES10"/>
    <x v="10"/>
    <x v="4"/>
    <x v="3"/>
    <s v="AAD_NONE"/>
    <s v="XX01000000"/>
    <s v="1"/>
    <s v="9S10-BM21-TA-SAO"/>
    <n v="61146"/>
    <n v="64203"/>
    <n v="67413"/>
    <n v="70781"/>
    <s v=""/>
    <x v="3"/>
  </r>
  <r>
    <x v="14"/>
    <x v="72"/>
    <s v="ES10"/>
    <x v="10"/>
    <x v="4"/>
    <x v="3"/>
    <s v="AAD_NONE"/>
    <s v="XX01000000"/>
    <s v="1"/>
    <s v="9S10-BM21-TA-VVO"/>
    <n v="201825"/>
    <n v="210383"/>
    <n v="219310"/>
    <n v="228621"/>
    <s v=""/>
    <x v="3"/>
  </r>
  <r>
    <x v="14"/>
    <x v="72"/>
    <s v="ES10"/>
    <x v="10"/>
    <x v="4"/>
    <x v="3"/>
    <s v="AAD_NONE"/>
    <s v="XX01000000"/>
    <s v="1"/>
    <s v="9S10-AM21-TA-SAO"/>
    <n v="38078"/>
    <n v="39982"/>
    <n v="41981"/>
    <n v="44079"/>
    <s v=""/>
    <x v="3"/>
  </r>
  <r>
    <x v="14"/>
    <x v="72"/>
    <s v="ES10"/>
    <x v="10"/>
    <x v="4"/>
    <x v="3"/>
    <s v="AAD_NONE"/>
    <s v="XX01000000"/>
    <s v="1"/>
    <s v="9S10-AM21-TA-VVO"/>
    <n v="261192"/>
    <n v="271764"/>
    <n v="283092"/>
    <n v="294652"/>
    <s v=""/>
    <x v="3"/>
  </r>
  <r>
    <x v="14"/>
    <x v="72"/>
    <s v="ES10"/>
    <x v="10"/>
    <x v="4"/>
    <x v="3"/>
    <s v="AAD_NONE"/>
    <s v="XX01000000"/>
    <s v="1"/>
    <s v="9S10-IS21-TA-SAO"/>
    <n v="49812"/>
    <n v="52302"/>
    <n v="54917"/>
    <n v="57661"/>
    <s v=""/>
    <x v="3"/>
  </r>
  <r>
    <x v="14"/>
    <x v="72"/>
    <s v="ES10"/>
    <x v="10"/>
    <x v="4"/>
    <x v="3"/>
    <s v="AAD_NONE"/>
    <s v="XX01000000"/>
    <s v="1"/>
    <s v="9S10-IS21-TA-VVO"/>
    <n v="201825"/>
    <n v="210383"/>
    <n v="219310"/>
    <n v="228621"/>
    <s v=""/>
    <x v="3"/>
  </r>
  <r>
    <x v="14"/>
    <x v="72"/>
    <s v="ES10"/>
    <x v="10"/>
    <x v="4"/>
    <x v="3"/>
    <s v="AAD_NONE"/>
    <s v="XX01000000"/>
    <s v="1"/>
    <s v="9S10-RR20-03123RRF"/>
    <n v="309361"/>
    <n v="38900"/>
    <m/>
    <m/>
    <s v=""/>
    <x v="3"/>
  </r>
  <r>
    <x v="14"/>
    <x v="72"/>
    <s v="ES10"/>
    <x v="10"/>
    <x v="4"/>
    <x v="3"/>
    <s v="AAD_NONE"/>
    <s v="XX01000000"/>
    <s v="1"/>
    <s v="1S10-TA21-07121"/>
    <n v="99806"/>
    <n v="108052"/>
    <n v="108643"/>
    <n v="113459"/>
    <s v=""/>
    <x v="3"/>
  </r>
  <r>
    <x v="14"/>
    <x v="72"/>
    <s v="ES10"/>
    <x v="10"/>
    <x v="4"/>
    <x v="3"/>
    <s v="AAD_NONE"/>
    <s v="XX01000000"/>
    <s v="1"/>
    <s v="1S10-SF21-04762RISK1"/>
    <n v="105000"/>
    <n v="105000"/>
    <n v="84653"/>
    <m/>
    <s v=""/>
    <x v="3"/>
  </r>
  <r>
    <x v="14"/>
    <x v="72"/>
    <s v="ES10"/>
    <x v="10"/>
    <x v="4"/>
    <x v="3"/>
    <s v="AAD_NONE"/>
    <s v="XX01000000"/>
    <s v="1"/>
    <s v="1S10-SF21-04762RISK2"/>
    <n v="70000"/>
    <n v="84000"/>
    <n v="54503"/>
    <m/>
    <s v=""/>
    <x v="3"/>
  </r>
  <r>
    <x v="14"/>
    <x v="72"/>
    <s v="ES10"/>
    <x v="10"/>
    <x v="4"/>
    <x v="3"/>
    <s v="AAD_NONE"/>
    <s v="XX01000000"/>
    <s v="1"/>
    <s v="1S10-SF21-04762RISK3"/>
    <n v="70000"/>
    <n v="84000"/>
    <n v="14988"/>
    <m/>
    <s v=""/>
    <x v="3"/>
  </r>
  <r>
    <x v="14"/>
    <x v="72"/>
    <s v="ES10"/>
    <x v="10"/>
    <x v="4"/>
    <x v="3"/>
    <s v="AAD_NONE"/>
    <s v="XX01000000"/>
    <s v="1"/>
    <s v="1S10-SF21-04762RISK4"/>
    <n v="31500"/>
    <n v="31500"/>
    <n v="31500"/>
    <n v="36181"/>
    <s v=""/>
    <x v="3"/>
  </r>
  <r>
    <x v="14"/>
    <x v="72"/>
    <s v="ES10"/>
    <x v="10"/>
    <x v="4"/>
    <x v="3"/>
    <s v="AAD_NONE"/>
    <s v="XX01000000"/>
    <s v="1"/>
    <s v="1S10-SF21-04762RISK5"/>
    <n v="73325"/>
    <n v="77350"/>
    <n v="85400"/>
    <n v="84000"/>
    <s v=""/>
    <x v="3"/>
  </r>
  <r>
    <x v="14"/>
    <x v="72"/>
    <s v="ES10"/>
    <x v="10"/>
    <x v="4"/>
    <x v="3"/>
    <s v="AAD_NONE"/>
    <s v="XX01000000"/>
    <s v="1"/>
    <s v="1S10-SF21-04762RISK6"/>
    <n v="126000"/>
    <n v="105000"/>
    <n v="175000"/>
    <m/>
    <s v=""/>
    <x v="3"/>
  </r>
  <r>
    <x v="14"/>
    <x v="72"/>
    <s v="ES10"/>
    <x v="10"/>
    <x v="5"/>
    <x v="3"/>
    <s v="AAD_NONE"/>
    <s v="XX01000000"/>
    <s v="1"/>
    <s v="S9SAM-SI21-01222"/>
    <n v="300000"/>
    <n v="450000"/>
    <n v="450000"/>
    <n v="450000"/>
    <s v=""/>
    <x v="3"/>
  </r>
  <r>
    <x v="14"/>
    <x v="72"/>
    <s v="ES10"/>
    <x v="10"/>
    <x v="5"/>
    <x v="3"/>
    <s v="AAD_NONE"/>
    <s v="XX01000000"/>
    <s v="1"/>
    <s v="S9SAM-SI21-01251"/>
    <n v="112500"/>
    <n v="150000"/>
    <n v="150000"/>
    <n v="150000"/>
    <s v=""/>
    <x v="3"/>
  </r>
  <r>
    <x v="14"/>
    <x v="72"/>
    <s v="ES10"/>
    <x v="10"/>
    <x v="5"/>
    <x v="3"/>
    <s v="AAD_NONE"/>
    <s v="XX01000000"/>
    <s v="1"/>
    <s v="S9SAM-SI21-01321"/>
    <n v="375000"/>
    <n v="48750"/>
    <n v="48750"/>
    <n v="48750"/>
    <s v=""/>
    <x v="3"/>
  </r>
  <r>
    <x v="14"/>
    <x v="72"/>
    <s v="ES10"/>
    <x v="10"/>
    <x v="5"/>
    <x v="3"/>
    <s v="AAD_NONE"/>
    <s v="XX01000000"/>
    <s v="1"/>
    <s v="S9SAM-SI21-01331"/>
    <n v="45000"/>
    <n v="48750"/>
    <n v="48750"/>
    <n v="48750"/>
    <s v=""/>
    <x v="3"/>
  </r>
  <r>
    <x v="14"/>
    <x v="72"/>
    <s v="ES10"/>
    <x v="10"/>
    <x v="5"/>
    <x v="3"/>
    <s v="AAD_NONE"/>
    <s v="XX01000000"/>
    <s v="1"/>
    <s v="S9SIS-SI21-01122"/>
    <n v="1500000"/>
    <n v="1500000"/>
    <n v="2250000"/>
    <n v="2250000"/>
    <s v=""/>
    <x v="3"/>
  </r>
  <r>
    <x v="14"/>
    <x v="72"/>
    <s v="ES10"/>
    <x v="10"/>
    <x v="5"/>
    <x v="3"/>
    <s v="AAD_NONE"/>
    <s v="XX01000000"/>
    <s v="1"/>
    <s v="S9SIS-SI21-01222"/>
    <n v="115515"/>
    <n v="62730"/>
    <n v="62730"/>
    <n v="62730"/>
    <s v=""/>
    <x v="3"/>
  </r>
  <r>
    <x v="14"/>
    <x v="72"/>
    <s v="ES10"/>
    <x v="10"/>
    <x v="5"/>
    <x v="3"/>
    <s v="AAD_NONE"/>
    <s v="XX01000000"/>
    <s v="1"/>
    <s v="S9SIS-SI21-01322"/>
    <n v="183600"/>
    <n v="82620"/>
    <n v="82620"/>
    <n v="82620"/>
    <s v=""/>
    <x v="3"/>
  </r>
  <r>
    <x v="14"/>
    <x v="72"/>
    <s v="ES10"/>
    <x v="10"/>
    <x v="5"/>
    <x v="3"/>
    <s v="AAD_NONE"/>
    <s v="XX01000000"/>
    <s v="1"/>
    <s v="S9SBM-SI21-01212"/>
    <n v="150000"/>
    <n v="150000"/>
    <n v="56250"/>
    <n v="0"/>
    <s v=""/>
    <x v="3"/>
  </r>
  <r>
    <x v="14"/>
    <x v="72"/>
    <s v="ES10"/>
    <x v="10"/>
    <x v="5"/>
    <x v="3"/>
    <s v="AAD_NONE"/>
    <s v="XX01000000"/>
    <s v="1"/>
    <s v="S1SSF-RT21-04772"/>
    <n v="335010"/>
    <n v="357367"/>
    <n v="279030"/>
    <n v="224745"/>
    <s v=""/>
    <x v="3"/>
  </r>
  <r>
    <x v="14"/>
    <x v="72"/>
    <s v="ES10"/>
    <x v="8"/>
    <x v="1"/>
    <x v="3"/>
    <s v="AAD_NONE"/>
    <s v="XX01000000"/>
    <s v="1"/>
    <s v="-"/>
    <n v="1219956"/>
    <n v="1234625"/>
    <n v="1221425"/>
    <n v="1221425"/>
    <s v=""/>
    <x v="3"/>
  </r>
  <r>
    <x v="14"/>
    <x v="72"/>
    <s v="ES10"/>
    <x v="8"/>
    <x v="1"/>
    <x v="13"/>
    <s v="AAD_NONE"/>
    <s v="XX01000000"/>
    <s v="1"/>
    <s v="-"/>
    <n v="317444"/>
    <n v="317444"/>
    <n v="317444"/>
    <n v="317444"/>
    <s v=""/>
    <x v="13"/>
  </r>
  <r>
    <x v="14"/>
    <x v="72"/>
    <s v="ES10"/>
    <x v="8"/>
    <x v="4"/>
    <x v="3"/>
    <s v="AAD_NONE"/>
    <s v="XX01000000"/>
    <s v="1"/>
    <s v="9S10-BM21-TA-SAO"/>
    <n v="3169"/>
    <n v="3327"/>
    <n v="3493"/>
    <n v="3667"/>
    <s v=""/>
    <x v="3"/>
  </r>
  <r>
    <x v="14"/>
    <x v="72"/>
    <s v="ES10"/>
    <x v="8"/>
    <x v="4"/>
    <x v="3"/>
    <s v="AAD_NONE"/>
    <s v="XX01000000"/>
    <s v="1"/>
    <s v="9S10-BM21-TA-VVO"/>
    <n v="6311"/>
    <n v="6501"/>
    <n v="6696"/>
    <n v="6897"/>
    <s v=""/>
    <x v="3"/>
  </r>
  <r>
    <x v="14"/>
    <x v="72"/>
    <s v="ES10"/>
    <x v="8"/>
    <x v="4"/>
    <x v="3"/>
    <s v="AAD_NONE"/>
    <s v="XX01000000"/>
    <s v="1"/>
    <s v="9S10-AM21-TA-SAO"/>
    <n v="1972"/>
    <n v="2072"/>
    <n v="2175"/>
    <n v="2284"/>
    <s v=""/>
    <x v="3"/>
  </r>
  <r>
    <x v="14"/>
    <x v="72"/>
    <s v="ES10"/>
    <x v="8"/>
    <x v="4"/>
    <x v="3"/>
    <s v="AAD_NONE"/>
    <s v="XX01000000"/>
    <s v="1"/>
    <s v="9S10-AM21-TA-VVO"/>
    <n v="6311"/>
    <n v="6501"/>
    <n v="6696"/>
    <n v="6897"/>
    <s v=""/>
    <x v="3"/>
  </r>
  <r>
    <x v="14"/>
    <x v="72"/>
    <s v="ES10"/>
    <x v="8"/>
    <x v="4"/>
    <x v="3"/>
    <s v="AAD_NONE"/>
    <s v="XX01000000"/>
    <s v="1"/>
    <s v="9S10-IS21-TA-SAO"/>
    <n v="2581"/>
    <n v="2710"/>
    <n v="2845"/>
    <n v="2987"/>
    <s v=""/>
    <x v="3"/>
  </r>
  <r>
    <x v="14"/>
    <x v="72"/>
    <s v="ES10"/>
    <x v="8"/>
    <x v="4"/>
    <x v="3"/>
    <s v="AAD_NONE"/>
    <s v="XX01000000"/>
    <s v="1"/>
    <s v="9S10-IS21-TA-VVO"/>
    <n v="6311"/>
    <n v="6501"/>
    <n v="6696"/>
    <n v="6897"/>
    <s v=""/>
    <x v="3"/>
  </r>
  <r>
    <x v="14"/>
    <x v="72"/>
    <s v="ES10"/>
    <x v="8"/>
    <x v="4"/>
    <x v="3"/>
    <s v="AAD_NONE"/>
    <s v="XX01000000"/>
    <s v="1"/>
    <s v="1S10-TA21-07121"/>
    <n v="4724"/>
    <n v="2120"/>
    <n v="1166"/>
    <n v="1920"/>
    <s v=""/>
    <x v="3"/>
  </r>
  <r>
    <x v="14"/>
    <x v="72"/>
    <s v="ES10"/>
    <x v="8"/>
    <x v="4"/>
    <x v="3"/>
    <s v="AAD_NONE"/>
    <s v="XX01000000"/>
    <s v="1"/>
    <s v="1S10-SF21-04762RISK5"/>
    <n v="5410"/>
    <n v="5410"/>
    <n v="5410"/>
    <n v="5410"/>
    <s v=""/>
    <x v="3"/>
  </r>
  <r>
    <x v="14"/>
    <x v="72"/>
    <s v="ES10"/>
    <x v="11"/>
    <x v="1"/>
    <x v="3"/>
    <s v="AAD_NONE"/>
    <s v="XX01000000"/>
    <s v="1"/>
    <s v="-"/>
    <n v="1299860"/>
    <n v="1299860"/>
    <n v="1299860"/>
    <n v="1299860"/>
    <s v=""/>
    <x v="3"/>
  </r>
  <r>
    <x v="14"/>
    <x v="72"/>
    <s v="ES10"/>
    <x v="18"/>
    <x v="1"/>
    <x v="3"/>
    <s v="AAD_NONE"/>
    <s v="XX01000000"/>
    <s v="1"/>
    <s v="-"/>
    <n v="9000"/>
    <n v="9000"/>
    <n v="9000"/>
    <n v="9000"/>
    <s v=""/>
    <x v="3"/>
  </r>
  <r>
    <x v="14"/>
    <x v="73"/>
    <s v="ES20"/>
    <x v="24"/>
    <x v="0"/>
    <x v="3"/>
    <s v="AAD_NONE"/>
    <s v="ST01031000"/>
    <s v="1"/>
    <s v="-"/>
    <n v="42350348"/>
    <n v="41790786"/>
    <n v="41790786"/>
    <n v="41790786"/>
    <s v=""/>
    <x v="3"/>
  </r>
  <r>
    <x v="14"/>
    <x v="74"/>
    <s v="ES30"/>
    <x v="0"/>
    <x v="0"/>
    <x v="28"/>
    <s v="AAD_NONE"/>
    <s v="ST01010100"/>
    <s v="1"/>
    <s v="-"/>
    <n v="85499"/>
    <m/>
    <m/>
    <m/>
    <s v=""/>
    <x v="27"/>
  </r>
  <r>
    <x v="14"/>
    <x v="74"/>
    <s v="ES30"/>
    <x v="0"/>
    <x v="0"/>
    <x v="28"/>
    <s v="AAD_NONE"/>
    <s v="ST01010200"/>
    <s v="1"/>
    <s v="-"/>
    <n v="386581"/>
    <m/>
    <m/>
    <m/>
    <s v=""/>
    <x v="27"/>
  </r>
  <r>
    <x v="14"/>
    <x v="74"/>
    <s v="ES30"/>
    <x v="0"/>
    <x v="0"/>
    <x v="28"/>
    <s v="AAD_NONE"/>
    <s v="ST01010600"/>
    <s v="1"/>
    <s v="-"/>
    <n v="395"/>
    <m/>
    <m/>
    <m/>
    <s v=""/>
    <x v="27"/>
  </r>
  <r>
    <x v="14"/>
    <x v="74"/>
    <s v="ES30"/>
    <x v="0"/>
    <x v="0"/>
    <x v="28"/>
    <s v="AAD_NONE"/>
    <s v="ST01020900"/>
    <s v="1"/>
    <s v="-"/>
    <n v="40523"/>
    <m/>
    <m/>
    <m/>
    <s v=""/>
    <x v="27"/>
  </r>
  <r>
    <x v="14"/>
    <x v="74"/>
    <s v="ES30"/>
    <x v="0"/>
    <x v="0"/>
    <x v="28"/>
    <s v="AAD_NONE"/>
    <s v="ST01021100"/>
    <s v="1"/>
    <s v="-"/>
    <n v="174367"/>
    <m/>
    <m/>
    <m/>
    <s v=""/>
    <x v="27"/>
  </r>
  <r>
    <x v="14"/>
    <x v="74"/>
    <s v="ES30"/>
    <x v="0"/>
    <x v="0"/>
    <x v="28"/>
    <s v="AAD_NONE"/>
    <s v="ST01021200"/>
    <s v="1"/>
    <s v="-"/>
    <n v="3446576"/>
    <m/>
    <m/>
    <m/>
    <s v=""/>
    <x v="27"/>
  </r>
  <r>
    <x v="14"/>
    <x v="74"/>
    <s v="ES30"/>
    <x v="0"/>
    <x v="0"/>
    <x v="28"/>
    <s v="AAD_NONE"/>
    <s v="ST01031000"/>
    <s v="1"/>
    <s v="-"/>
    <n v="22058"/>
    <m/>
    <m/>
    <m/>
    <s v=""/>
    <x v="27"/>
  </r>
  <r>
    <x v="14"/>
    <x v="74"/>
    <s v="ES30"/>
    <x v="0"/>
    <x v="0"/>
    <x v="28"/>
    <s v="AAD_NONE"/>
    <s v="ST01031200"/>
    <s v="1"/>
    <s v="-"/>
    <n v="114001"/>
    <m/>
    <m/>
    <m/>
    <s v=""/>
    <x v="27"/>
  </r>
  <r>
    <x v="14"/>
    <x v="74"/>
    <s v="ES30"/>
    <x v="0"/>
    <x v="4"/>
    <x v="28"/>
    <s v="AAD_NONE"/>
    <s v="ST01010100"/>
    <s v="1"/>
    <s v="9S30-MU21-DMOODUL"/>
    <n v="3584"/>
    <m/>
    <m/>
    <m/>
    <s v=""/>
    <x v="27"/>
  </r>
  <r>
    <x v="14"/>
    <x v="74"/>
    <s v="ES30"/>
    <x v="0"/>
    <x v="4"/>
    <x v="28"/>
    <s v="AAD_NONE"/>
    <s v="ST01010100"/>
    <s v="1"/>
    <s v="1S30-CF21-02332"/>
    <n v="19695"/>
    <n v="19695"/>
    <m/>
    <m/>
    <s v=""/>
    <x v="27"/>
  </r>
  <r>
    <x v="14"/>
    <x v="74"/>
    <s v="ES30"/>
    <x v="0"/>
    <x v="4"/>
    <x v="28"/>
    <s v="AAD_NONE"/>
    <s v="ST01010200"/>
    <s v="1"/>
    <s v="9S30-MU21-DMOODUL"/>
    <n v="16206"/>
    <m/>
    <m/>
    <m/>
    <s v=""/>
    <x v="27"/>
  </r>
  <r>
    <x v="14"/>
    <x v="74"/>
    <s v="ES30"/>
    <x v="0"/>
    <x v="4"/>
    <x v="28"/>
    <s v="AAD_NONE"/>
    <s v="ST01010200"/>
    <s v="1"/>
    <s v="1S30-CF21-02332"/>
    <n v="89050"/>
    <n v="89050"/>
    <m/>
    <m/>
    <s v=""/>
    <x v="27"/>
  </r>
  <r>
    <x v="14"/>
    <x v="74"/>
    <s v="ES30"/>
    <x v="0"/>
    <x v="4"/>
    <x v="28"/>
    <s v="AAD_NONE"/>
    <s v="ST01010600"/>
    <s v="1"/>
    <s v="9S30-MU21-DMOODUL"/>
    <n v="17"/>
    <m/>
    <m/>
    <m/>
    <s v=""/>
    <x v="27"/>
  </r>
  <r>
    <x v="14"/>
    <x v="74"/>
    <s v="ES30"/>
    <x v="0"/>
    <x v="4"/>
    <x v="28"/>
    <s v="AAD_NONE"/>
    <s v="ST01010600"/>
    <s v="1"/>
    <s v="1S30-CF21-02332"/>
    <n v="91"/>
    <n v="91"/>
    <m/>
    <m/>
    <s v=""/>
    <x v="27"/>
  </r>
  <r>
    <x v="14"/>
    <x v="74"/>
    <s v="ES30"/>
    <x v="0"/>
    <x v="4"/>
    <x v="28"/>
    <s v="AAD_NONE"/>
    <s v="ST01020900"/>
    <s v="1"/>
    <s v="9S30-MU21-DMOODUL"/>
    <n v="1699"/>
    <m/>
    <m/>
    <m/>
    <s v=""/>
    <x v="27"/>
  </r>
  <r>
    <x v="14"/>
    <x v="74"/>
    <s v="ES30"/>
    <x v="0"/>
    <x v="4"/>
    <x v="28"/>
    <s v="AAD_NONE"/>
    <s v="ST01020900"/>
    <s v="1"/>
    <s v="1S30-CF21-02332"/>
    <n v="9335"/>
    <n v="9335"/>
    <m/>
    <m/>
    <s v=""/>
    <x v="27"/>
  </r>
  <r>
    <x v="14"/>
    <x v="74"/>
    <s v="ES30"/>
    <x v="0"/>
    <x v="4"/>
    <x v="28"/>
    <s v="AAD_NONE"/>
    <s v="ST01021100"/>
    <s v="1"/>
    <s v="9S30-MU21-DMOODUL"/>
    <n v="7310"/>
    <m/>
    <m/>
    <m/>
    <s v=""/>
    <x v="27"/>
  </r>
  <r>
    <x v="14"/>
    <x v="74"/>
    <s v="ES30"/>
    <x v="0"/>
    <x v="4"/>
    <x v="28"/>
    <s v="AAD_NONE"/>
    <s v="ST01021100"/>
    <s v="1"/>
    <s v="1S30-CF21-02332"/>
    <n v="40166"/>
    <n v="40166"/>
    <m/>
    <m/>
    <s v=""/>
    <x v="27"/>
  </r>
  <r>
    <x v="14"/>
    <x v="74"/>
    <s v="ES30"/>
    <x v="0"/>
    <x v="4"/>
    <x v="28"/>
    <s v="AAD_NONE"/>
    <s v="ST01021200"/>
    <s v="1"/>
    <s v="9S30-MU21-DMOODUL"/>
    <n v="144482"/>
    <m/>
    <m/>
    <m/>
    <s v=""/>
    <x v="27"/>
  </r>
  <r>
    <x v="14"/>
    <x v="74"/>
    <s v="ES30"/>
    <x v="0"/>
    <x v="4"/>
    <x v="28"/>
    <s v="AAD_NONE"/>
    <s v="ST01021200"/>
    <s v="1"/>
    <s v="1S30-CF21-02332"/>
    <n v="793929"/>
    <n v="793929"/>
    <m/>
    <m/>
    <s v=""/>
    <x v="27"/>
  </r>
  <r>
    <x v="14"/>
    <x v="74"/>
    <s v="ES30"/>
    <x v="0"/>
    <x v="4"/>
    <x v="28"/>
    <s v="AAD_NONE"/>
    <s v="ST01031000"/>
    <s v="1"/>
    <s v="9S30-MU21-DMOODUL"/>
    <n v="925"/>
    <m/>
    <m/>
    <m/>
    <s v=""/>
    <x v="27"/>
  </r>
  <r>
    <x v="14"/>
    <x v="74"/>
    <s v="ES30"/>
    <x v="0"/>
    <x v="4"/>
    <x v="28"/>
    <s v="AAD_NONE"/>
    <s v="ST01031000"/>
    <s v="1"/>
    <s v="1S30-CF21-02332"/>
    <n v="5081"/>
    <n v="5081"/>
    <m/>
    <m/>
    <s v=""/>
    <x v="27"/>
  </r>
  <r>
    <x v="14"/>
    <x v="74"/>
    <s v="ES30"/>
    <x v="0"/>
    <x v="4"/>
    <x v="28"/>
    <s v="AAD_NONE"/>
    <s v="ST01031200"/>
    <s v="1"/>
    <s v="9S30-MU21-DMOODUL"/>
    <n v="4779"/>
    <m/>
    <m/>
    <m/>
    <s v=""/>
    <x v="27"/>
  </r>
  <r>
    <x v="14"/>
    <x v="74"/>
    <s v="ES30"/>
    <x v="0"/>
    <x v="4"/>
    <x v="28"/>
    <s v="AAD_NONE"/>
    <s v="ST01031200"/>
    <s v="1"/>
    <s v="1S30-CF21-02332"/>
    <n v="26260"/>
    <n v="26260"/>
    <m/>
    <m/>
    <s v=""/>
    <x v="27"/>
  </r>
  <r>
    <x v="14"/>
    <x v="74"/>
    <s v="ES30"/>
    <x v="0"/>
    <x v="4"/>
    <x v="18"/>
    <s v="AAD_NONE"/>
    <s v="ST01010100"/>
    <s v="1"/>
    <s v="9S30-MU21-DMOODUL"/>
    <n v="1422"/>
    <m/>
    <m/>
    <m/>
    <s v=""/>
    <x v="18"/>
  </r>
  <r>
    <x v="14"/>
    <x v="74"/>
    <s v="ES30"/>
    <x v="0"/>
    <x v="4"/>
    <x v="18"/>
    <s v="AAD_NONE"/>
    <s v="ST01010200"/>
    <s v="1"/>
    <s v="9S30-MU21-DMOODUL"/>
    <n v="6428"/>
    <m/>
    <m/>
    <m/>
    <s v=""/>
    <x v="18"/>
  </r>
  <r>
    <x v="14"/>
    <x v="74"/>
    <s v="ES30"/>
    <x v="0"/>
    <x v="4"/>
    <x v="18"/>
    <s v="AAD_NONE"/>
    <s v="ST01010600"/>
    <s v="1"/>
    <s v="9S30-MU21-DMOODUL"/>
    <n v="7"/>
    <m/>
    <m/>
    <m/>
    <s v=""/>
    <x v="18"/>
  </r>
  <r>
    <x v="14"/>
    <x v="74"/>
    <s v="ES30"/>
    <x v="0"/>
    <x v="4"/>
    <x v="18"/>
    <s v="AAD_NONE"/>
    <s v="ST01020900"/>
    <s v="1"/>
    <s v="9S30-MU21-DMOODUL"/>
    <n v="674"/>
    <m/>
    <m/>
    <m/>
    <s v=""/>
    <x v="18"/>
  </r>
  <r>
    <x v="14"/>
    <x v="74"/>
    <s v="ES30"/>
    <x v="0"/>
    <x v="4"/>
    <x v="18"/>
    <s v="AAD_NONE"/>
    <s v="ST01021100"/>
    <s v="1"/>
    <s v="9S30-MU21-DMOODUL"/>
    <n v="2899"/>
    <m/>
    <m/>
    <m/>
    <s v=""/>
    <x v="18"/>
  </r>
  <r>
    <x v="14"/>
    <x v="74"/>
    <s v="ES30"/>
    <x v="0"/>
    <x v="4"/>
    <x v="18"/>
    <s v="AAD_NONE"/>
    <s v="ST01021200"/>
    <s v="1"/>
    <s v="9S30-MU21-DMOODUL"/>
    <n v="57308"/>
    <m/>
    <m/>
    <m/>
    <s v=""/>
    <x v="18"/>
  </r>
  <r>
    <x v="14"/>
    <x v="74"/>
    <s v="ES30"/>
    <x v="0"/>
    <x v="4"/>
    <x v="18"/>
    <s v="AAD_NONE"/>
    <s v="ST01031000"/>
    <s v="1"/>
    <s v="9S30-MU21-DMOODUL"/>
    <n v="367"/>
    <m/>
    <m/>
    <m/>
    <s v=""/>
    <x v="18"/>
  </r>
  <r>
    <x v="14"/>
    <x v="74"/>
    <s v="ES30"/>
    <x v="0"/>
    <x v="4"/>
    <x v="18"/>
    <s v="AAD_NONE"/>
    <s v="ST01031200"/>
    <s v="1"/>
    <s v="9S30-MU21-DMOODUL"/>
    <n v="1896"/>
    <m/>
    <m/>
    <m/>
    <s v=""/>
    <x v="18"/>
  </r>
  <r>
    <x v="14"/>
    <x v="74"/>
    <s v="ES30"/>
    <x v="1"/>
    <x v="1"/>
    <x v="28"/>
    <s v="AAD_NONE"/>
    <s v="XX01000000"/>
    <s v="1"/>
    <s v="-"/>
    <n v="939400"/>
    <m/>
    <m/>
    <m/>
    <s v=""/>
    <x v="27"/>
  </r>
  <r>
    <x v="14"/>
    <x v="74"/>
    <s v="ES30"/>
    <x v="1"/>
    <x v="4"/>
    <x v="28"/>
    <s v="AAD_NONE"/>
    <s v="XX01000000"/>
    <s v="1"/>
    <s v="1S30-CF21-02332"/>
    <n v="216393"/>
    <n v="216393"/>
    <m/>
    <m/>
    <s v=""/>
    <x v="27"/>
  </r>
  <r>
    <x v="14"/>
    <x v="74"/>
    <s v="ES30"/>
    <x v="3"/>
    <x v="1"/>
    <x v="143"/>
    <s v="AAD_NONE"/>
    <s v="ST01010100"/>
    <s v="1"/>
    <s v="-"/>
    <n v="2062"/>
    <n v="2062"/>
    <n v="2062"/>
    <n v="2062"/>
    <s v=""/>
    <x v="51"/>
  </r>
  <r>
    <x v="14"/>
    <x v="74"/>
    <s v="ES30"/>
    <x v="3"/>
    <x v="1"/>
    <x v="143"/>
    <s v="AAD_NONE"/>
    <s v="ST01010200"/>
    <s v="1"/>
    <s v="-"/>
    <n v="9325"/>
    <n v="9325"/>
    <n v="9325"/>
    <n v="9325"/>
    <s v=""/>
    <x v="51"/>
  </r>
  <r>
    <x v="14"/>
    <x v="74"/>
    <s v="ES30"/>
    <x v="3"/>
    <x v="1"/>
    <x v="143"/>
    <s v="AAD_NONE"/>
    <s v="ST01010600"/>
    <s v="1"/>
    <s v="-"/>
    <n v="10"/>
    <n v="10"/>
    <n v="10"/>
    <n v="10"/>
    <s v=""/>
    <x v="51"/>
  </r>
  <r>
    <x v="14"/>
    <x v="74"/>
    <s v="ES30"/>
    <x v="3"/>
    <x v="1"/>
    <x v="143"/>
    <s v="AAD_NONE"/>
    <s v="ST01020900"/>
    <s v="1"/>
    <s v="-"/>
    <n v="977"/>
    <n v="977"/>
    <n v="977"/>
    <n v="977"/>
    <s v=""/>
    <x v="51"/>
  </r>
  <r>
    <x v="14"/>
    <x v="74"/>
    <s v="ES30"/>
    <x v="3"/>
    <x v="1"/>
    <x v="143"/>
    <s v="AAD_NONE"/>
    <s v="ST01021100"/>
    <s v="1"/>
    <s v="-"/>
    <n v="4206"/>
    <n v="4206"/>
    <n v="4206"/>
    <n v="4206"/>
    <s v=""/>
    <x v="51"/>
  </r>
  <r>
    <x v="14"/>
    <x v="74"/>
    <s v="ES30"/>
    <x v="3"/>
    <x v="1"/>
    <x v="143"/>
    <s v="AAD_NONE"/>
    <s v="ST01021200"/>
    <s v="1"/>
    <s v="-"/>
    <n v="83138"/>
    <n v="83138"/>
    <n v="83138"/>
    <n v="83138"/>
    <s v=""/>
    <x v="51"/>
  </r>
  <r>
    <x v="14"/>
    <x v="74"/>
    <s v="ES30"/>
    <x v="3"/>
    <x v="1"/>
    <x v="143"/>
    <s v="AAD_NONE"/>
    <s v="ST01031000"/>
    <s v="1"/>
    <s v="-"/>
    <n v="532"/>
    <n v="532"/>
    <n v="532"/>
    <n v="532"/>
    <s v=""/>
    <x v="51"/>
  </r>
  <r>
    <x v="14"/>
    <x v="74"/>
    <s v="ES30"/>
    <x v="3"/>
    <x v="1"/>
    <x v="143"/>
    <s v="AAD_NONE"/>
    <s v="ST01031200"/>
    <s v="1"/>
    <s v="-"/>
    <n v="2750"/>
    <n v="2750"/>
    <n v="2750"/>
    <n v="2750"/>
    <s v=""/>
    <x v="51"/>
  </r>
  <r>
    <x v="14"/>
    <x v="74"/>
    <s v="ES30"/>
    <x v="3"/>
    <x v="1"/>
    <x v="144"/>
    <s v="AAD_NONE"/>
    <s v="ST01010100"/>
    <s v="1"/>
    <s v="-"/>
    <n v="4037"/>
    <n v="4037"/>
    <n v="4037"/>
    <n v="4037"/>
    <s v=""/>
    <x v="140"/>
  </r>
  <r>
    <x v="14"/>
    <x v="74"/>
    <s v="ES30"/>
    <x v="3"/>
    <x v="1"/>
    <x v="144"/>
    <s v="AAD_NONE"/>
    <s v="ST01010200"/>
    <s v="1"/>
    <s v="-"/>
    <n v="18254"/>
    <n v="18254"/>
    <n v="18254"/>
    <n v="18254"/>
    <s v=""/>
    <x v="140"/>
  </r>
  <r>
    <x v="14"/>
    <x v="74"/>
    <s v="ES30"/>
    <x v="3"/>
    <x v="1"/>
    <x v="144"/>
    <s v="AAD_NONE"/>
    <s v="ST01010600"/>
    <s v="1"/>
    <s v="-"/>
    <n v="19"/>
    <n v="19"/>
    <n v="19"/>
    <n v="19"/>
    <s v=""/>
    <x v="140"/>
  </r>
  <r>
    <x v="14"/>
    <x v="74"/>
    <s v="ES30"/>
    <x v="3"/>
    <x v="1"/>
    <x v="144"/>
    <s v="AAD_NONE"/>
    <s v="ST01020900"/>
    <s v="1"/>
    <s v="-"/>
    <n v="1913"/>
    <n v="1913"/>
    <n v="1913"/>
    <n v="1913"/>
    <s v=""/>
    <x v="140"/>
  </r>
  <r>
    <x v="14"/>
    <x v="74"/>
    <s v="ES30"/>
    <x v="3"/>
    <x v="1"/>
    <x v="144"/>
    <s v="AAD_NONE"/>
    <s v="ST01021100"/>
    <s v="1"/>
    <s v="-"/>
    <n v="8233"/>
    <n v="8233"/>
    <n v="8233"/>
    <n v="8233"/>
    <s v=""/>
    <x v="140"/>
  </r>
  <r>
    <x v="14"/>
    <x v="74"/>
    <s v="ES30"/>
    <x v="3"/>
    <x v="1"/>
    <x v="144"/>
    <s v="AAD_NONE"/>
    <s v="ST01021200"/>
    <s v="1"/>
    <s v="-"/>
    <n v="162741"/>
    <n v="162741"/>
    <n v="162741"/>
    <n v="162741"/>
    <s v=""/>
    <x v="140"/>
  </r>
  <r>
    <x v="14"/>
    <x v="74"/>
    <s v="ES30"/>
    <x v="3"/>
    <x v="1"/>
    <x v="144"/>
    <s v="AAD_NONE"/>
    <s v="ST01031000"/>
    <s v="1"/>
    <s v="-"/>
    <n v="1042"/>
    <n v="1042"/>
    <n v="1042"/>
    <n v="1042"/>
    <s v=""/>
    <x v="140"/>
  </r>
  <r>
    <x v="14"/>
    <x v="74"/>
    <s v="ES30"/>
    <x v="3"/>
    <x v="1"/>
    <x v="144"/>
    <s v="AAD_NONE"/>
    <s v="ST01031200"/>
    <s v="1"/>
    <s v="-"/>
    <n v="5383"/>
    <n v="5383"/>
    <n v="5383"/>
    <n v="5383"/>
    <s v=""/>
    <x v="140"/>
  </r>
  <r>
    <x v="14"/>
    <x v="74"/>
    <s v="ES30"/>
    <x v="3"/>
    <x v="0"/>
    <x v="3"/>
    <s v="AAD_NONE"/>
    <s v="ST01010100"/>
    <s v="1"/>
    <s v="-"/>
    <n v="1416941"/>
    <n v="1416941"/>
    <n v="1416941"/>
    <n v="1416941"/>
    <s v=""/>
    <x v="3"/>
  </r>
  <r>
    <x v="14"/>
    <x v="74"/>
    <s v="ES30"/>
    <x v="3"/>
    <x v="0"/>
    <x v="3"/>
    <s v="AAD_NONE"/>
    <s v="ST01010200"/>
    <s v="1"/>
    <s v="-"/>
    <n v="6406646"/>
    <n v="6406646"/>
    <n v="6406646"/>
    <n v="6406646"/>
    <s v=""/>
    <x v="3"/>
  </r>
  <r>
    <x v="14"/>
    <x v="74"/>
    <s v="ES30"/>
    <x v="3"/>
    <x v="0"/>
    <x v="3"/>
    <s v="AAD_NONE"/>
    <s v="ST01010600"/>
    <s v="1"/>
    <s v="-"/>
    <n v="49549"/>
    <n v="49549"/>
    <n v="49549"/>
    <n v="49549"/>
    <s v=""/>
    <x v="3"/>
  </r>
  <r>
    <x v="14"/>
    <x v="74"/>
    <s v="ES30"/>
    <x v="3"/>
    <x v="0"/>
    <x v="3"/>
    <s v="AAD_NONE"/>
    <s v="ST01020900"/>
    <s v="1"/>
    <s v="-"/>
    <n v="671576"/>
    <n v="671576"/>
    <n v="671576"/>
    <n v="671576"/>
    <s v=""/>
    <x v="3"/>
  </r>
  <r>
    <x v="14"/>
    <x v="74"/>
    <s v="ES30"/>
    <x v="3"/>
    <x v="0"/>
    <x v="3"/>
    <s v="AAD_NONE"/>
    <s v="ST01021100"/>
    <s v="1"/>
    <s v="-"/>
    <n v="2889704"/>
    <n v="2889704"/>
    <n v="2889704"/>
    <n v="2889704"/>
    <s v=""/>
    <x v="3"/>
  </r>
  <r>
    <x v="14"/>
    <x v="74"/>
    <s v="ES30"/>
    <x v="3"/>
    <x v="0"/>
    <x v="3"/>
    <s v="AAD_NONE"/>
    <s v="ST01021200"/>
    <s v="1"/>
    <s v="-"/>
    <n v="57118663"/>
    <n v="57118663"/>
    <n v="57118663"/>
    <n v="57118663"/>
    <s v=""/>
    <x v="3"/>
  </r>
  <r>
    <x v="14"/>
    <x v="74"/>
    <s v="ES30"/>
    <x v="3"/>
    <x v="0"/>
    <x v="3"/>
    <s v="AAD_NONE"/>
    <s v="ST01031000"/>
    <s v="1"/>
    <s v="-"/>
    <n v="365556"/>
    <n v="365556"/>
    <n v="365556"/>
    <n v="365556"/>
    <s v=""/>
    <x v="3"/>
  </r>
  <r>
    <x v="14"/>
    <x v="74"/>
    <s v="ES30"/>
    <x v="3"/>
    <x v="0"/>
    <x v="3"/>
    <s v="AAD_NONE"/>
    <s v="ST01031200"/>
    <s v="1"/>
    <s v="-"/>
    <n v="1889288"/>
    <n v="1889288"/>
    <n v="1889288"/>
    <n v="1889288"/>
    <s v=""/>
    <x v="3"/>
  </r>
  <r>
    <x v="14"/>
    <x v="74"/>
    <s v="ES30"/>
    <x v="3"/>
    <x v="3"/>
    <x v="3"/>
    <s v="AAD_NONE"/>
    <s v="ST01010100"/>
    <s v="1"/>
    <s v="-"/>
    <n v="220"/>
    <n v="220"/>
    <n v="220"/>
    <n v="220"/>
    <s v=""/>
    <x v="3"/>
  </r>
  <r>
    <x v="14"/>
    <x v="74"/>
    <s v="ES30"/>
    <x v="3"/>
    <x v="3"/>
    <x v="3"/>
    <s v="AAD_NONE"/>
    <s v="ST01010200"/>
    <s v="1"/>
    <s v="-"/>
    <n v="996"/>
    <n v="996"/>
    <n v="996"/>
    <n v="996"/>
    <s v=""/>
    <x v="3"/>
  </r>
  <r>
    <x v="14"/>
    <x v="74"/>
    <s v="ES30"/>
    <x v="3"/>
    <x v="3"/>
    <x v="3"/>
    <s v="AAD_NONE"/>
    <s v="ST01010600"/>
    <s v="1"/>
    <s v="-"/>
    <n v="1"/>
    <n v="1"/>
    <n v="1"/>
    <n v="1"/>
    <s v=""/>
    <x v="3"/>
  </r>
  <r>
    <x v="14"/>
    <x v="74"/>
    <s v="ES30"/>
    <x v="3"/>
    <x v="3"/>
    <x v="3"/>
    <s v="AAD_NONE"/>
    <s v="ST01020900"/>
    <s v="1"/>
    <s v="-"/>
    <n v="104"/>
    <n v="104"/>
    <n v="104"/>
    <n v="104"/>
    <s v=""/>
    <x v="3"/>
  </r>
  <r>
    <x v="14"/>
    <x v="74"/>
    <s v="ES30"/>
    <x v="3"/>
    <x v="3"/>
    <x v="3"/>
    <s v="AAD_NONE"/>
    <s v="ST01021100"/>
    <s v="1"/>
    <s v="-"/>
    <n v="449"/>
    <n v="449"/>
    <n v="449"/>
    <n v="449"/>
    <s v=""/>
    <x v="3"/>
  </r>
  <r>
    <x v="14"/>
    <x v="74"/>
    <s v="ES30"/>
    <x v="3"/>
    <x v="3"/>
    <x v="3"/>
    <s v="AAD_NONE"/>
    <s v="ST01021200"/>
    <s v="1"/>
    <s v="-"/>
    <n v="8879"/>
    <n v="8879"/>
    <n v="8879"/>
    <n v="8879"/>
    <s v=""/>
    <x v="3"/>
  </r>
  <r>
    <x v="14"/>
    <x v="74"/>
    <s v="ES30"/>
    <x v="3"/>
    <x v="3"/>
    <x v="3"/>
    <s v="AAD_NONE"/>
    <s v="ST01031000"/>
    <s v="1"/>
    <s v="-"/>
    <n v="57"/>
    <n v="57"/>
    <n v="57"/>
    <n v="57"/>
    <s v=""/>
    <x v="3"/>
  </r>
  <r>
    <x v="14"/>
    <x v="74"/>
    <s v="ES30"/>
    <x v="3"/>
    <x v="3"/>
    <x v="3"/>
    <s v="AAD_NONE"/>
    <s v="ST01031200"/>
    <s v="1"/>
    <s v="-"/>
    <n v="294"/>
    <n v="294"/>
    <n v="294"/>
    <n v="294"/>
    <s v=""/>
    <x v="3"/>
  </r>
  <r>
    <x v="14"/>
    <x v="74"/>
    <s v="ES30"/>
    <x v="4"/>
    <x v="0"/>
    <x v="3"/>
    <s v="AAD_NONE"/>
    <s v="ST01010100"/>
    <s v="1"/>
    <s v="-"/>
    <n v="207796"/>
    <n v="207796"/>
    <n v="207796"/>
    <n v="207796"/>
    <s v=""/>
    <x v="3"/>
  </r>
  <r>
    <x v="14"/>
    <x v="74"/>
    <s v="ES30"/>
    <x v="4"/>
    <x v="0"/>
    <x v="3"/>
    <s v="AAD_NONE"/>
    <s v="ST01010200"/>
    <s v="1"/>
    <s v="-"/>
    <n v="939541"/>
    <n v="939541"/>
    <n v="939541"/>
    <n v="939541"/>
    <s v=""/>
    <x v="3"/>
  </r>
  <r>
    <x v="14"/>
    <x v="74"/>
    <s v="ES30"/>
    <x v="4"/>
    <x v="0"/>
    <x v="3"/>
    <s v="AAD_NONE"/>
    <s v="ST01010600"/>
    <s v="1"/>
    <s v="-"/>
    <n v="1837319"/>
    <n v="1865955"/>
    <n v="1865955"/>
    <n v="1865955"/>
    <s v=""/>
    <x v="3"/>
  </r>
  <r>
    <x v="14"/>
    <x v="74"/>
    <s v="ES30"/>
    <x v="4"/>
    <x v="0"/>
    <x v="3"/>
    <s v="AAD_NONE"/>
    <s v="ST01020900"/>
    <s v="1"/>
    <s v="-"/>
    <n v="98487"/>
    <n v="98487"/>
    <n v="98487"/>
    <n v="98487"/>
    <s v=""/>
    <x v="3"/>
  </r>
  <r>
    <x v="14"/>
    <x v="74"/>
    <s v="ES30"/>
    <x v="4"/>
    <x v="0"/>
    <x v="3"/>
    <s v="AAD_NONE"/>
    <s v="ST01021100"/>
    <s v="1"/>
    <s v="-"/>
    <n v="423778"/>
    <n v="423778"/>
    <n v="423778"/>
    <n v="423778"/>
    <s v=""/>
    <x v="3"/>
  </r>
  <r>
    <x v="14"/>
    <x v="74"/>
    <s v="ES30"/>
    <x v="4"/>
    <x v="0"/>
    <x v="3"/>
    <s v="AAD_NONE"/>
    <s v="ST01021200"/>
    <s v="1"/>
    <s v="-"/>
    <n v="8376508"/>
    <n v="8376508"/>
    <n v="8376508"/>
    <n v="8376508"/>
    <s v=""/>
    <x v="3"/>
  </r>
  <r>
    <x v="14"/>
    <x v="74"/>
    <s v="ES30"/>
    <x v="4"/>
    <x v="0"/>
    <x v="3"/>
    <s v="AAD_NONE"/>
    <s v="ST01031000"/>
    <s v="1"/>
    <s v="-"/>
    <n v="53609"/>
    <n v="53609"/>
    <n v="53609"/>
    <n v="53609"/>
    <s v=""/>
    <x v="3"/>
  </r>
  <r>
    <x v="14"/>
    <x v="74"/>
    <s v="ES30"/>
    <x v="4"/>
    <x v="0"/>
    <x v="3"/>
    <s v="AAD_NONE"/>
    <s v="ST01031200"/>
    <s v="1"/>
    <s v="-"/>
    <n v="766066"/>
    <n v="766066"/>
    <n v="766066"/>
    <n v="766066"/>
    <s v=""/>
    <x v="3"/>
  </r>
  <r>
    <x v="14"/>
    <x v="74"/>
    <s v="ES30"/>
    <x v="4"/>
    <x v="0"/>
    <x v="13"/>
    <s v="AAD_NONE"/>
    <s v="ST01010100"/>
    <s v="1"/>
    <s v="-"/>
    <n v="325112"/>
    <n v="325112"/>
    <n v="325112"/>
    <n v="325112"/>
    <s v=""/>
    <x v="13"/>
  </r>
  <r>
    <x v="14"/>
    <x v="74"/>
    <s v="ES30"/>
    <x v="4"/>
    <x v="0"/>
    <x v="13"/>
    <s v="AAD_NONE"/>
    <s v="ST01010200"/>
    <s v="1"/>
    <s v="-"/>
    <n v="1469981"/>
    <n v="1469981"/>
    <n v="1469981"/>
    <n v="1469981"/>
    <s v=""/>
    <x v="13"/>
  </r>
  <r>
    <x v="14"/>
    <x v="74"/>
    <s v="ES30"/>
    <x v="4"/>
    <x v="0"/>
    <x v="13"/>
    <s v="AAD_NONE"/>
    <s v="ST01010600"/>
    <s v="1"/>
    <s v="-"/>
    <n v="1503"/>
    <n v="1503"/>
    <n v="1503"/>
    <n v="1503"/>
    <s v=""/>
    <x v="13"/>
  </r>
  <r>
    <x v="14"/>
    <x v="74"/>
    <s v="ES30"/>
    <x v="4"/>
    <x v="0"/>
    <x v="13"/>
    <s v="AAD_NONE"/>
    <s v="ST01020900"/>
    <s v="1"/>
    <s v="-"/>
    <n v="154091"/>
    <n v="154091"/>
    <n v="154091"/>
    <n v="154091"/>
    <s v=""/>
    <x v="13"/>
  </r>
  <r>
    <x v="14"/>
    <x v="74"/>
    <s v="ES30"/>
    <x v="4"/>
    <x v="0"/>
    <x v="13"/>
    <s v="AAD_NONE"/>
    <s v="ST01021100"/>
    <s v="1"/>
    <s v="-"/>
    <n v="663032"/>
    <n v="663032"/>
    <n v="663032"/>
    <n v="663032"/>
    <s v=""/>
    <x v="13"/>
  </r>
  <r>
    <x v="14"/>
    <x v="74"/>
    <s v="ES30"/>
    <x v="4"/>
    <x v="0"/>
    <x v="13"/>
    <s v="AAD_NONE"/>
    <s v="ST01021200"/>
    <s v="1"/>
    <s v="-"/>
    <n v="13105661"/>
    <n v="13105661"/>
    <n v="13105661"/>
    <n v="13105661"/>
    <s v=""/>
    <x v="13"/>
  </r>
  <r>
    <x v="14"/>
    <x v="74"/>
    <s v="ES30"/>
    <x v="4"/>
    <x v="0"/>
    <x v="13"/>
    <s v="AAD_NONE"/>
    <s v="ST01031000"/>
    <s v="1"/>
    <s v="-"/>
    <n v="83876"/>
    <n v="83876"/>
    <n v="83876"/>
    <n v="83876"/>
    <s v=""/>
    <x v="13"/>
  </r>
  <r>
    <x v="14"/>
    <x v="74"/>
    <s v="ES30"/>
    <x v="4"/>
    <x v="0"/>
    <x v="13"/>
    <s v="AAD_NONE"/>
    <s v="ST01031200"/>
    <s v="1"/>
    <s v="-"/>
    <n v="433490"/>
    <n v="433490"/>
    <n v="433490"/>
    <n v="433490"/>
    <s v=""/>
    <x v="13"/>
  </r>
  <r>
    <x v="14"/>
    <x v="74"/>
    <s v="ES30"/>
    <x v="4"/>
    <x v="4"/>
    <x v="3"/>
    <s v="AAD_NONE"/>
    <s v="ST01010100"/>
    <s v="1"/>
    <s v="9S30-MU21-DMOODUL"/>
    <n v="2002"/>
    <m/>
    <m/>
    <m/>
    <s v=""/>
    <x v="3"/>
  </r>
  <r>
    <x v="14"/>
    <x v="74"/>
    <s v="ES30"/>
    <x v="4"/>
    <x v="4"/>
    <x v="3"/>
    <s v="AAD_NONE"/>
    <s v="ST01010200"/>
    <s v="1"/>
    <s v="9S30-MU21-DMOODUL"/>
    <n v="9053"/>
    <m/>
    <m/>
    <m/>
    <s v=""/>
    <x v="3"/>
  </r>
  <r>
    <x v="14"/>
    <x v="74"/>
    <s v="ES30"/>
    <x v="4"/>
    <x v="4"/>
    <x v="3"/>
    <s v="AAD_NONE"/>
    <s v="ST01010600"/>
    <s v="1"/>
    <s v="9S30-MU21-DMOODUL"/>
    <n v="9"/>
    <m/>
    <m/>
    <m/>
    <s v=""/>
    <x v="3"/>
  </r>
  <r>
    <x v="14"/>
    <x v="74"/>
    <s v="ES30"/>
    <x v="4"/>
    <x v="4"/>
    <x v="3"/>
    <s v="AAD_NONE"/>
    <s v="ST01020900"/>
    <s v="1"/>
    <s v="9S30-MU21-DMOODUL"/>
    <n v="949"/>
    <m/>
    <m/>
    <m/>
    <s v=""/>
    <x v="3"/>
  </r>
  <r>
    <x v="14"/>
    <x v="74"/>
    <s v="ES30"/>
    <x v="4"/>
    <x v="4"/>
    <x v="3"/>
    <s v="AAD_NONE"/>
    <s v="ST01021100"/>
    <s v="1"/>
    <s v="9S30-MU21-DMOODUL"/>
    <n v="4084"/>
    <m/>
    <m/>
    <m/>
    <s v=""/>
    <x v="3"/>
  </r>
  <r>
    <x v="14"/>
    <x v="74"/>
    <s v="ES30"/>
    <x v="4"/>
    <x v="4"/>
    <x v="3"/>
    <s v="AAD_NONE"/>
    <s v="ST01021100"/>
    <s v="1"/>
    <s v="9S30-IS21-01332"/>
    <n v="65574"/>
    <n v="98361"/>
    <n v="65574"/>
    <n v="65574"/>
    <s v=""/>
    <x v="3"/>
  </r>
  <r>
    <x v="14"/>
    <x v="74"/>
    <s v="ES30"/>
    <x v="4"/>
    <x v="4"/>
    <x v="3"/>
    <s v="AAD_NONE"/>
    <s v="ST01021200"/>
    <s v="1"/>
    <s v="9S30-MU21-DMOODUL"/>
    <n v="80717"/>
    <m/>
    <m/>
    <m/>
    <s v=""/>
    <x v="3"/>
  </r>
  <r>
    <x v="14"/>
    <x v="74"/>
    <s v="ES30"/>
    <x v="4"/>
    <x v="4"/>
    <x v="3"/>
    <s v="AAD_NONE"/>
    <s v="ST01031000"/>
    <s v="1"/>
    <s v="9S30-MU21-DMOODUL"/>
    <n v="517"/>
    <m/>
    <m/>
    <m/>
    <s v=""/>
    <x v="3"/>
  </r>
  <r>
    <x v="14"/>
    <x v="74"/>
    <s v="ES30"/>
    <x v="4"/>
    <x v="4"/>
    <x v="3"/>
    <s v="AAD_NONE"/>
    <s v="ST01031000"/>
    <s v="1"/>
    <s v="9S30-IS21-01332"/>
    <n v="16393"/>
    <n v="24590"/>
    <n v="16393"/>
    <n v="16393"/>
    <s v=""/>
    <x v="3"/>
  </r>
  <r>
    <x v="14"/>
    <x v="74"/>
    <s v="ES30"/>
    <x v="4"/>
    <x v="4"/>
    <x v="3"/>
    <s v="AAD_NONE"/>
    <s v="ST01031200"/>
    <s v="1"/>
    <s v="9S30-MU21-DMOODUL"/>
    <n v="2670"/>
    <m/>
    <m/>
    <m/>
    <s v=""/>
    <x v="3"/>
  </r>
  <r>
    <x v="14"/>
    <x v="74"/>
    <s v="ES30"/>
    <x v="4"/>
    <x v="3"/>
    <x v="3"/>
    <s v="AAD_NONE"/>
    <s v="ST01010100"/>
    <s v="1"/>
    <s v="-"/>
    <n v="140"/>
    <n v="140"/>
    <n v="140"/>
    <n v="140"/>
    <s v=""/>
    <x v="3"/>
  </r>
  <r>
    <x v="14"/>
    <x v="74"/>
    <s v="ES30"/>
    <x v="4"/>
    <x v="3"/>
    <x v="3"/>
    <s v="AAD_NONE"/>
    <s v="ST01010200"/>
    <s v="1"/>
    <s v="-"/>
    <n v="634"/>
    <n v="634"/>
    <n v="634"/>
    <n v="634"/>
    <s v=""/>
    <x v="3"/>
  </r>
  <r>
    <x v="14"/>
    <x v="74"/>
    <s v="ES30"/>
    <x v="4"/>
    <x v="3"/>
    <x v="3"/>
    <s v="AAD_NONE"/>
    <s v="ST01010600"/>
    <s v="1"/>
    <s v="-"/>
    <n v="1"/>
    <n v="1"/>
    <n v="1"/>
    <n v="1"/>
    <s v=""/>
    <x v="3"/>
  </r>
  <r>
    <x v="14"/>
    <x v="74"/>
    <s v="ES30"/>
    <x v="4"/>
    <x v="3"/>
    <x v="3"/>
    <s v="AAD_NONE"/>
    <s v="ST01020900"/>
    <s v="1"/>
    <s v="-"/>
    <n v="66"/>
    <n v="66"/>
    <n v="66"/>
    <n v="66"/>
    <s v=""/>
    <x v="3"/>
  </r>
  <r>
    <x v="14"/>
    <x v="74"/>
    <s v="ES30"/>
    <x v="4"/>
    <x v="3"/>
    <x v="3"/>
    <s v="AAD_NONE"/>
    <s v="ST01021100"/>
    <s v="1"/>
    <s v="-"/>
    <n v="286"/>
    <n v="286"/>
    <n v="286"/>
    <n v="286"/>
    <s v=""/>
    <x v="3"/>
  </r>
  <r>
    <x v="14"/>
    <x v="74"/>
    <s v="ES30"/>
    <x v="4"/>
    <x v="3"/>
    <x v="3"/>
    <s v="AAD_NONE"/>
    <s v="ST01021200"/>
    <s v="1"/>
    <s v="-"/>
    <n v="5650"/>
    <n v="5650"/>
    <n v="5650"/>
    <n v="5650"/>
    <s v=""/>
    <x v="3"/>
  </r>
  <r>
    <x v="14"/>
    <x v="74"/>
    <s v="ES30"/>
    <x v="4"/>
    <x v="3"/>
    <x v="3"/>
    <s v="AAD_NONE"/>
    <s v="ST01031000"/>
    <s v="1"/>
    <s v="-"/>
    <n v="36"/>
    <n v="36"/>
    <n v="36"/>
    <n v="36"/>
    <s v=""/>
    <x v="3"/>
  </r>
  <r>
    <x v="14"/>
    <x v="74"/>
    <s v="ES30"/>
    <x v="4"/>
    <x v="3"/>
    <x v="3"/>
    <s v="AAD_NONE"/>
    <s v="ST01031200"/>
    <s v="1"/>
    <s v="-"/>
    <n v="187"/>
    <n v="187"/>
    <n v="187"/>
    <n v="187"/>
    <s v=""/>
    <x v="3"/>
  </r>
  <r>
    <x v="14"/>
    <x v="74"/>
    <s v="ES30"/>
    <x v="16"/>
    <x v="0"/>
    <x v="3"/>
    <s v="AAD_NONE"/>
    <s v="ST01010100"/>
    <s v="1"/>
    <s v="-"/>
    <n v="5362"/>
    <n v="5362"/>
    <n v="5362"/>
    <n v="5362"/>
    <s v=""/>
    <x v="3"/>
  </r>
  <r>
    <x v="14"/>
    <x v="74"/>
    <s v="ES30"/>
    <x v="16"/>
    <x v="0"/>
    <x v="3"/>
    <s v="AAD_NONE"/>
    <s v="ST01010200"/>
    <s v="1"/>
    <s v="-"/>
    <n v="1024243"/>
    <n v="1024243"/>
    <n v="1024243"/>
    <n v="1024243"/>
    <s v=""/>
    <x v="3"/>
  </r>
  <r>
    <x v="14"/>
    <x v="74"/>
    <s v="ES30"/>
    <x v="16"/>
    <x v="0"/>
    <x v="3"/>
    <s v="AAD_NONE"/>
    <s v="ST01010600"/>
    <s v="1"/>
    <s v="-"/>
    <n v="58025"/>
    <n v="58025"/>
    <n v="58025"/>
    <n v="58025"/>
    <s v=""/>
    <x v="3"/>
  </r>
  <r>
    <x v="14"/>
    <x v="74"/>
    <s v="ES30"/>
    <x v="16"/>
    <x v="0"/>
    <x v="3"/>
    <s v="AAD_NONE"/>
    <s v="ST01020900"/>
    <s v="1"/>
    <s v="-"/>
    <n v="2541"/>
    <n v="2541"/>
    <n v="2541"/>
    <n v="2541"/>
    <s v=""/>
    <x v="3"/>
  </r>
  <r>
    <x v="14"/>
    <x v="74"/>
    <s v="ES30"/>
    <x v="16"/>
    <x v="0"/>
    <x v="3"/>
    <s v="AAD_NONE"/>
    <s v="ST01021100"/>
    <s v="1"/>
    <s v="-"/>
    <n v="10935"/>
    <n v="10935"/>
    <n v="10935"/>
    <n v="10935"/>
    <s v=""/>
    <x v="3"/>
  </r>
  <r>
    <x v="14"/>
    <x v="74"/>
    <s v="ES30"/>
    <x v="16"/>
    <x v="0"/>
    <x v="3"/>
    <s v="AAD_NONE"/>
    <s v="ST01021200"/>
    <s v="1"/>
    <s v="-"/>
    <n v="216139"/>
    <n v="216139"/>
    <n v="216139"/>
    <n v="216139"/>
    <s v=""/>
    <x v="3"/>
  </r>
  <r>
    <x v="14"/>
    <x v="74"/>
    <s v="ES30"/>
    <x v="16"/>
    <x v="0"/>
    <x v="3"/>
    <s v="AAD_NONE"/>
    <s v="ST01031000"/>
    <s v="1"/>
    <s v="-"/>
    <n v="1383"/>
    <n v="1383"/>
    <n v="1383"/>
    <n v="1383"/>
    <s v=""/>
    <x v="3"/>
  </r>
  <r>
    <x v="14"/>
    <x v="74"/>
    <s v="ES30"/>
    <x v="16"/>
    <x v="0"/>
    <x v="3"/>
    <s v="AAD_NONE"/>
    <s v="ST01031200"/>
    <s v="1"/>
    <s v="-"/>
    <n v="52149"/>
    <n v="52149"/>
    <n v="52149"/>
    <n v="52149"/>
    <s v=""/>
    <x v="3"/>
  </r>
  <r>
    <x v="14"/>
    <x v="74"/>
    <s v="ES30"/>
    <x v="16"/>
    <x v="0"/>
    <x v="9"/>
    <s v="AAD_NONE"/>
    <s v="ST01010100"/>
    <s v="1"/>
    <s v="-"/>
    <n v="40"/>
    <n v="40"/>
    <n v="40"/>
    <n v="40"/>
    <s v=""/>
    <x v="9"/>
  </r>
  <r>
    <x v="14"/>
    <x v="74"/>
    <s v="ES30"/>
    <x v="16"/>
    <x v="0"/>
    <x v="9"/>
    <s v="AAD_NONE"/>
    <s v="ST01010200"/>
    <s v="1"/>
    <s v="-"/>
    <n v="181"/>
    <n v="181"/>
    <n v="181"/>
    <n v="181"/>
    <s v=""/>
    <x v="9"/>
  </r>
  <r>
    <x v="14"/>
    <x v="74"/>
    <s v="ES30"/>
    <x v="16"/>
    <x v="0"/>
    <x v="9"/>
    <s v="AAD_NONE"/>
    <s v="ST01020900"/>
    <s v="1"/>
    <s v="-"/>
    <n v="19"/>
    <n v="19"/>
    <n v="19"/>
    <n v="19"/>
    <s v=""/>
    <x v="9"/>
  </r>
  <r>
    <x v="14"/>
    <x v="74"/>
    <s v="ES30"/>
    <x v="16"/>
    <x v="0"/>
    <x v="9"/>
    <s v="AAD_NONE"/>
    <s v="ST01021100"/>
    <s v="1"/>
    <s v="-"/>
    <n v="82"/>
    <n v="82"/>
    <n v="82"/>
    <n v="82"/>
    <s v=""/>
    <x v="9"/>
  </r>
  <r>
    <x v="14"/>
    <x v="74"/>
    <s v="ES30"/>
    <x v="16"/>
    <x v="0"/>
    <x v="9"/>
    <s v="AAD_NONE"/>
    <s v="ST01021200"/>
    <s v="1"/>
    <s v="-"/>
    <n v="1614"/>
    <n v="1614"/>
    <n v="1614"/>
    <n v="1614"/>
    <s v=""/>
    <x v="9"/>
  </r>
  <r>
    <x v="14"/>
    <x v="74"/>
    <s v="ES30"/>
    <x v="16"/>
    <x v="0"/>
    <x v="9"/>
    <s v="AAD_NONE"/>
    <s v="ST01031000"/>
    <s v="1"/>
    <s v="-"/>
    <n v="10"/>
    <n v="10"/>
    <n v="10"/>
    <n v="10"/>
    <s v=""/>
    <x v="9"/>
  </r>
  <r>
    <x v="14"/>
    <x v="74"/>
    <s v="ES30"/>
    <x v="16"/>
    <x v="0"/>
    <x v="9"/>
    <s v="AAD_NONE"/>
    <s v="ST01031200"/>
    <s v="1"/>
    <s v="-"/>
    <n v="53"/>
    <n v="53"/>
    <n v="53"/>
    <n v="53"/>
    <s v=""/>
    <x v="9"/>
  </r>
  <r>
    <x v="14"/>
    <x v="74"/>
    <s v="ES30"/>
    <x v="5"/>
    <x v="2"/>
    <x v="3"/>
    <s v="AAD_NONE"/>
    <s v="ST01010100"/>
    <s v="1"/>
    <s v="-"/>
    <n v="88004"/>
    <n v="95565"/>
    <n v="94028"/>
    <n v="94028"/>
    <s v=""/>
    <x v="3"/>
  </r>
  <r>
    <x v="14"/>
    <x v="74"/>
    <s v="ES30"/>
    <x v="5"/>
    <x v="2"/>
    <x v="3"/>
    <s v="AAD_NONE"/>
    <s v="ST01010200"/>
    <s v="1"/>
    <s v="-"/>
    <n v="397908"/>
    <n v="432095"/>
    <n v="425145"/>
    <n v="425145"/>
    <s v=""/>
    <x v="3"/>
  </r>
  <r>
    <x v="14"/>
    <x v="74"/>
    <s v="ES30"/>
    <x v="5"/>
    <x v="2"/>
    <x v="3"/>
    <s v="AAD_NONE"/>
    <s v="ST01010600"/>
    <s v="1"/>
    <s v="-"/>
    <n v="407"/>
    <n v="442"/>
    <n v="435"/>
    <n v="435"/>
    <s v=""/>
    <x v="3"/>
  </r>
  <r>
    <x v="14"/>
    <x v="74"/>
    <s v="ES30"/>
    <x v="5"/>
    <x v="2"/>
    <x v="3"/>
    <s v="AAD_NONE"/>
    <s v="ST01020900"/>
    <s v="1"/>
    <s v="-"/>
    <n v="41711"/>
    <n v="45294"/>
    <n v="44566"/>
    <n v="44566"/>
    <s v=""/>
    <x v="3"/>
  </r>
  <r>
    <x v="14"/>
    <x v="74"/>
    <s v="ES30"/>
    <x v="5"/>
    <x v="2"/>
    <x v="3"/>
    <s v="AAD_NONE"/>
    <s v="ST01021100"/>
    <s v="1"/>
    <s v="-"/>
    <n v="179476"/>
    <n v="194895"/>
    <n v="191761"/>
    <n v="191761"/>
    <s v=""/>
    <x v="3"/>
  </r>
  <r>
    <x v="14"/>
    <x v="74"/>
    <s v="ES30"/>
    <x v="5"/>
    <x v="2"/>
    <x v="3"/>
    <s v="AAD_NONE"/>
    <s v="ST01021200"/>
    <s v="1"/>
    <s v="-"/>
    <n v="3547566"/>
    <n v="3852355"/>
    <n v="3790392"/>
    <n v="3790392"/>
    <s v=""/>
    <x v="3"/>
  </r>
  <r>
    <x v="14"/>
    <x v="74"/>
    <s v="ES30"/>
    <x v="5"/>
    <x v="2"/>
    <x v="3"/>
    <s v="AAD_NONE"/>
    <s v="ST01031000"/>
    <s v="1"/>
    <s v="-"/>
    <n v="22704"/>
    <n v="24655"/>
    <n v="24258"/>
    <n v="24258"/>
    <s v=""/>
    <x v="3"/>
  </r>
  <r>
    <x v="14"/>
    <x v="74"/>
    <s v="ES30"/>
    <x v="5"/>
    <x v="2"/>
    <x v="3"/>
    <s v="AAD_NONE"/>
    <s v="ST01031200"/>
    <s v="1"/>
    <s v="-"/>
    <n v="117341"/>
    <n v="127423"/>
    <n v="125373"/>
    <n v="125373"/>
    <s v=""/>
    <x v="3"/>
  </r>
  <r>
    <x v="14"/>
    <x v="74"/>
    <s v="ES30"/>
    <x v="10"/>
    <x v="4"/>
    <x v="3"/>
    <s v="AAD_NONE"/>
    <s v="XX01000000"/>
    <s v="1"/>
    <s v="9S30-MU21-DMOODUL"/>
    <n v="320251"/>
    <m/>
    <m/>
    <m/>
    <s v=""/>
    <x v="3"/>
  </r>
  <r>
    <x v="14"/>
    <x v="74"/>
    <s v="ES30"/>
    <x v="10"/>
    <x v="4"/>
    <x v="3"/>
    <s v="AAD_NONE"/>
    <s v="XX01000000"/>
    <s v="1"/>
    <s v="9S30-IS21-01332"/>
    <n v="75000"/>
    <n v="112500"/>
    <n v="75000"/>
    <n v="75000"/>
    <s v=""/>
    <x v="3"/>
  </r>
  <r>
    <x v="14"/>
    <x v="74"/>
    <s v="ES30"/>
    <x v="10"/>
    <x v="4"/>
    <x v="3"/>
    <s v="AAD_NONE"/>
    <s v="XX01000000"/>
    <s v="1"/>
    <s v="1S30-CF21-02332"/>
    <n v="1037640"/>
    <n v="1037640"/>
    <m/>
    <m/>
    <s v=""/>
    <x v="3"/>
  </r>
  <r>
    <x v="14"/>
    <x v="74"/>
    <s v="ES30"/>
    <x v="8"/>
    <x v="1"/>
    <x v="3"/>
    <s v="AAD_NONE"/>
    <s v="XX01000000"/>
    <s v="1"/>
    <s v="-"/>
    <n v="2794683"/>
    <n v="2800983"/>
    <n v="2800983"/>
    <n v="2800983"/>
    <s v=""/>
    <x v="3"/>
  </r>
  <r>
    <x v="14"/>
    <x v="74"/>
    <s v="ES30"/>
    <x v="8"/>
    <x v="1"/>
    <x v="13"/>
    <s v="AAD_NONE"/>
    <s v="XX01000000"/>
    <s v="1"/>
    <s v="-"/>
    <n v="3572083"/>
    <n v="3572083"/>
    <n v="3572083"/>
    <n v="3572083"/>
    <s v=""/>
    <x v="13"/>
  </r>
  <r>
    <x v="14"/>
    <x v="74"/>
    <s v="ES30"/>
    <x v="8"/>
    <x v="4"/>
    <x v="3"/>
    <s v="AAD_NONE"/>
    <s v="XX01000000"/>
    <s v="1"/>
    <s v="9S30-IS21-01332"/>
    <n v="18033"/>
    <n v="27049"/>
    <n v="18033"/>
    <n v="18033"/>
    <s v=""/>
    <x v="3"/>
  </r>
  <r>
    <x v="14"/>
    <x v="74"/>
    <s v="ES30"/>
    <x v="8"/>
    <x v="3"/>
    <x v="3"/>
    <s v="AAD_NONE"/>
    <s v="XX01000000"/>
    <s v="1"/>
    <s v="-"/>
    <n v="1540"/>
    <n v="1540"/>
    <n v="1540"/>
    <n v="1540"/>
    <s v=""/>
    <x v="3"/>
  </r>
  <r>
    <x v="14"/>
    <x v="74"/>
    <s v="ES30"/>
    <x v="12"/>
    <x v="3"/>
    <x v="3"/>
    <s v="AAD_NONE"/>
    <s v="XX01000000"/>
    <s v="1"/>
    <s v="-"/>
    <n v="19540"/>
    <n v="19540"/>
    <n v="19540"/>
    <n v="19540"/>
    <s v=""/>
    <x v="3"/>
  </r>
  <r>
    <x v="14"/>
    <x v="74"/>
    <s v="ES30"/>
    <x v="25"/>
    <x v="1"/>
    <x v="3"/>
    <s v="AAD_NONE"/>
    <s v="XX01000000"/>
    <s v="1"/>
    <s v="-"/>
    <n v="2000"/>
    <n v="2000"/>
    <n v="2000"/>
    <n v="2000"/>
    <s v=""/>
    <x v="3"/>
  </r>
  <r>
    <x v="14"/>
    <x v="74"/>
    <s v="ES30"/>
    <x v="21"/>
    <x v="1"/>
    <x v="3"/>
    <s v="AAD_NONE"/>
    <s v="XX01000000"/>
    <s v="1"/>
    <s v="-"/>
    <n v="15000"/>
    <n v="15000"/>
    <n v="15000"/>
    <n v="15000"/>
    <s v=""/>
    <x v="3"/>
  </r>
  <r>
    <x v="14"/>
    <x v="74"/>
    <s v="ES30"/>
    <x v="19"/>
    <x v="1"/>
    <x v="3"/>
    <s v="AAD_NONE"/>
    <s v="XX01000000"/>
    <s v="1"/>
    <s v="-"/>
    <n v="69000"/>
    <n v="69000"/>
    <n v="69000"/>
    <n v="69000"/>
    <s v=""/>
    <x v="3"/>
  </r>
  <r>
    <x v="14"/>
    <x v="75"/>
    <s v="ES40"/>
    <x v="0"/>
    <x v="0"/>
    <x v="0"/>
    <s v="AAD_NONE"/>
    <s v="ST01010100"/>
    <s v="1"/>
    <s v="-"/>
    <n v="122840"/>
    <n v="128328"/>
    <n v="128328"/>
    <n v="128328"/>
    <s v=""/>
    <x v="0"/>
  </r>
  <r>
    <x v="14"/>
    <x v="75"/>
    <s v="ES40"/>
    <x v="0"/>
    <x v="0"/>
    <x v="0"/>
    <s v="AAD_NONE"/>
    <s v="ST01010200"/>
    <s v="1"/>
    <s v="-"/>
    <n v="119538"/>
    <n v="123003"/>
    <n v="123003"/>
    <n v="123003"/>
    <s v=""/>
    <x v="0"/>
  </r>
  <r>
    <x v="14"/>
    <x v="75"/>
    <s v="ES40"/>
    <x v="0"/>
    <x v="0"/>
    <x v="0"/>
    <s v="AAD_NONE"/>
    <s v="ST01010400"/>
    <s v="1"/>
    <s v="-"/>
    <n v="92537"/>
    <n v="101416"/>
    <n v="101416"/>
    <n v="101416"/>
    <s v=""/>
    <x v="0"/>
  </r>
  <r>
    <x v="14"/>
    <x v="75"/>
    <s v="ES40"/>
    <x v="0"/>
    <x v="0"/>
    <x v="0"/>
    <s v="AAD_NONE"/>
    <s v="ST01010600"/>
    <s v="1"/>
    <s v="-"/>
    <n v="8771"/>
    <n v="9254"/>
    <n v="9254"/>
    <n v="9254"/>
    <s v=""/>
    <x v="0"/>
  </r>
  <r>
    <x v="14"/>
    <x v="75"/>
    <s v="ES40"/>
    <x v="0"/>
    <x v="0"/>
    <x v="0"/>
    <s v="AAD_NONE"/>
    <s v="ST01020700"/>
    <s v="1"/>
    <s v="-"/>
    <n v="407872"/>
    <n v="410626"/>
    <n v="410626"/>
    <n v="410626"/>
    <s v=""/>
    <x v="0"/>
  </r>
  <r>
    <x v="14"/>
    <x v="75"/>
    <s v="ES40"/>
    <x v="0"/>
    <x v="0"/>
    <x v="0"/>
    <s v="AAD_NONE"/>
    <s v="ST01020900"/>
    <s v="1"/>
    <s v="-"/>
    <n v="408237"/>
    <n v="458002"/>
    <n v="458002"/>
    <n v="458002"/>
    <s v=""/>
    <x v="0"/>
  </r>
  <r>
    <x v="14"/>
    <x v="75"/>
    <s v="ES40"/>
    <x v="0"/>
    <x v="0"/>
    <x v="0"/>
    <s v="AAD_NONE"/>
    <s v="ST01021000"/>
    <s v="1"/>
    <s v="-"/>
    <n v="1162755"/>
    <n v="626862"/>
    <n v="626862"/>
    <n v="626862"/>
    <s v=""/>
    <x v="0"/>
  </r>
  <r>
    <x v="14"/>
    <x v="75"/>
    <s v="ES40"/>
    <x v="0"/>
    <x v="0"/>
    <x v="0"/>
    <s v="AAD_NONE"/>
    <s v="ST01021100"/>
    <s v="1"/>
    <s v="-"/>
    <n v="14113"/>
    <n v="15088"/>
    <n v="15088"/>
    <n v="15088"/>
    <s v=""/>
    <x v="0"/>
  </r>
  <r>
    <x v="14"/>
    <x v="75"/>
    <s v="ES40"/>
    <x v="0"/>
    <x v="0"/>
    <x v="0"/>
    <s v="AAD_NONE"/>
    <s v="ST01021200"/>
    <s v="1"/>
    <s v="-"/>
    <n v="427789"/>
    <n v="217275"/>
    <n v="217275"/>
    <n v="217275"/>
    <s v=""/>
    <x v="0"/>
  </r>
  <r>
    <x v="14"/>
    <x v="75"/>
    <s v="ES40"/>
    <x v="0"/>
    <x v="0"/>
    <x v="0"/>
    <s v="AAD_NONE"/>
    <s v="ST01021300"/>
    <s v="1"/>
    <s v="-"/>
    <n v="64447"/>
    <n v="60951"/>
    <n v="60951"/>
    <n v="60951"/>
    <s v=""/>
    <x v="0"/>
  </r>
  <r>
    <x v="14"/>
    <x v="75"/>
    <s v="ES40"/>
    <x v="0"/>
    <x v="0"/>
    <x v="0"/>
    <s v="AAD_NONE"/>
    <s v="ST01031000"/>
    <s v="1"/>
    <s v="-"/>
    <n v="66681"/>
    <n v="68165"/>
    <n v="68165"/>
    <n v="68165"/>
    <s v=""/>
    <x v="0"/>
  </r>
  <r>
    <x v="14"/>
    <x v="75"/>
    <s v="ES40"/>
    <x v="0"/>
    <x v="0"/>
    <x v="0"/>
    <s v="AAD_NONE"/>
    <s v="ST01031100"/>
    <s v="1"/>
    <s v="-"/>
    <n v="139022"/>
    <n v="153684"/>
    <n v="153684"/>
    <n v="153684"/>
    <s v=""/>
    <x v="0"/>
  </r>
  <r>
    <x v="14"/>
    <x v="75"/>
    <s v="ES40"/>
    <x v="0"/>
    <x v="0"/>
    <x v="0"/>
    <s v="AAD_NONE"/>
    <s v="ST01031200"/>
    <s v="1"/>
    <s v="-"/>
    <n v="55279"/>
    <n v="57856"/>
    <n v="57856"/>
    <n v="57856"/>
    <s v=""/>
    <x v="0"/>
  </r>
  <r>
    <x v="14"/>
    <x v="75"/>
    <s v="ES40"/>
    <x v="0"/>
    <x v="0"/>
    <x v="0"/>
    <s v="AAD_NONE"/>
    <s v="ST01031300"/>
    <s v="1"/>
    <s v="-"/>
    <n v="328496"/>
    <n v="353017"/>
    <n v="353017"/>
    <n v="353017"/>
    <s v=""/>
    <x v="0"/>
  </r>
  <r>
    <x v="14"/>
    <x v="75"/>
    <s v="ES40"/>
    <x v="0"/>
    <x v="0"/>
    <x v="0"/>
    <s v="AAD_NONE"/>
    <s v="ST01031400"/>
    <s v="1"/>
    <s v="-"/>
    <n v="25616"/>
    <n v="27431"/>
    <n v="27431"/>
    <n v="27431"/>
    <s v=""/>
    <x v="0"/>
  </r>
  <r>
    <x v="14"/>
    <x v="75"/>
    <s v="ES40"/>
    <x v="0"/>
    <x v="0"/>
    <x v="0"/>
    <s v="AAD_NONE"/>
    <s v="ST01041400"/>
    <s v="1"/>
    <s v="-"/>
    <n v="43665"/>
    <n v="47608"/>
    <n v="47608"/>
    <n v="47608"/>
    <s v=""/>
    <x v="0"/>
  </r>
  <r>
    <x v="14"/>
    <x v="75"/>
    <s v="ES40"/>
    <x v="0"/>
    <x v="0"/>
    <x v="0"/>
    <s v="AAD_NONE"/>
    <s v="ST01041600"/>
    <s v="1"/>
    <s v="-"/>
    <n v="277471"/>
    <n v="305554"/>
    <n v="305554"/>
    <n v="305554"/>
    <s v=""/>
    <x v="0"/>
  </r>
  <r>
    <x v="14"/>
    <x v="75"/>
    <s v="ES40"/>
    <x v="0"/>
    <x v="0"/>
    <x v="0"/>
    <s v="AAD_NONE"/>
    <s v="ST01041700"/>
    <s v="1"/>
    <s v="-"/>
    <n v="43255"/>
    <n v="46455"/>
    <n v="46455"/>
    <n v="46455"/>
    <s v=""/>
    <x v="0"/>
  </r>
  <r>
    <x v="14"/>
    <x v="75"/>
    <s v="ES40"/>
    <x v="0"/>
    <x v="0"/>
    <x v="0"/>
    <s v="AAD_NONE"/>
    <s v="ST01051800"/>
    <s v="1"/>
    <s v="-"/>
    <n v="51068"/>
    <n v="39938"/>
    <n v="39938"/>
    <n v="39938"/>
    <s v=""/>
    <x v="0"/>
  </r>
  <r>
    <x v="14"/>
    <x v="75"/>
    <s v="ES40"/>
    <x v="0"/>
    <x v="0"/>
    <x v="0"/>
    <s v="AAD_NONE"/>
    <s v="ST01051900"/>
    <s v="1"/>
    <s v="-"/>
    <n v="4889"/>
    <n v="4554"/>
    <n v="4554"/>
    <n v="4554"/>
    <s v=""/>
    <x v="0"/>
  </r>
  <r>
    <x v="14"/>
    <x v="75"/>
    <s v="ES40"/>
    <x v="0"/>
    <x v="0"/>
    <x v="0"/>
    <s v="AAD_NONE"/>
    <s v="ST01052000"/>
    <s v="1"/>
    <s v="-"/>
    <n v="36446"/>
    <n v="31164"/>
    <n v="31164"/>
    <n v="31164"/>
    <s v=""/>
    <x v="0"/>
  </r>
  <r>
    <x v="14"/>
    <x v="75"/>
    <s v="ES40"/>
    <x v="0"/>
    <x v="0"/>
    <x v="0"/>
    <s v="AAD_NONE"/>
    <s v="SY01010100"/>
    <s v="1"/>
    <s v="-"/>
    <n v="1648"/>
    <n v="1791"/>
    <n v="1791"/>
    <n v="1791"/>
    <s v=""/>
    <x v="0"/>
  </r>
  <r>
    <x v="14"/>
    <x v="75"/>
    <s v="ES40"/>
    <x v="0"/>
    <x v="0"/>
    <x v="0"/>
    <s v="AAD_NONE"/>
    <s v="SY01010500"/>
    <s v="1"/>
    <s v="-"/>
    <n v="818"/>
    <n v="889"/>
    <n v="889"/>
    <n v="889"/>
    <s v=""/>
    <x v="0"/>
  </r>
  <r>
    <x v="14"/>
    <x v="75"/>
    <s v="ES40"/>
    <x v="0"/>
    <x v="0"/>
    <x v="0"/>
    <s v="AAD_NONE"/>
    <s v="SY02020100"/>
    <s v="1"/>
    <s v="-"/>
    <n v="189348"/>
    <n v="197767"/>
    <n v="197767"/>
    <n v="197767"/>
    <s v=""/>
    <x v="0"/>
  </r>
  <r>
    <x v="14"/>
    <x v="75"/>
    <s v="ES40"/>
    <x v="0"/>
    <x v="0"/>
    <x v="0"/>
    <s v="AAD_NONE"/>
    <s v="SY02020200"/>
    <s v="1"/>
    <s v="-"/>
    <n v="154659"/>
    <n v="161524"/>
    <n v="161524"/>
    <n v="161524"/>
    <s v=""/>
    <x v="0"/>
  </r>
  <r>
    <x v="14"/>
    <x v="75"/>
    <s v="ES40"/>
    <x v="0"/>
    <x v="0"/>
    <x v="145"/>
    <s v="AAD_NONE"/>
    <s v="ST01041600"/>
    <s v="1"/>
    <s v="-"/>
    <n v="773000"/>
    <n v="773000"/>
    <n v="773000"/>
    <n v="773000"/>
    <s v=""/>
    <x v="141"/>
  </r>
  <r>
    <x v="14"/>
    <x v="75"/>
    <s v="ES40"/>
    <x v="0"/>
    <x v="4"/>
    <x v="0"/>
    <s v="AAD_NONE"/>
    <s v="ST01010100"/>
    <s v="1"/>
    <s v="9S40-BM21-01122IO"/>
    <n v="45847"/>
    <n v="6247"/>
    <m/>
    <m/>
    <s v=""/>
    <x v="0"/>
  </r>
  <r>
    <x v="14"/>
    <x v="75"/>
    <s v="ES40"/>
    <x v="0"/>
    <x v="4"/>
    <x v="0"/>
    <s v="AAD_NONE"/>
    <s v="ST01010200"/>
    <s v="1"/>
    <s v="9S40-BM21-01122IO"/>
    <n v="30188"/>
    <n v="4135"/>
    <m/>
    <m/>
    <s v=""/>
    <x v="0"/>
  </r>
  <r>
    <x v="14"/>
    <x v="75"/>
    <s v="ES40"/>
    <x v="0"/>
    <x v="4"/>
    <x v="0"/>
    <s v="AAD_NONE"/>
    <s v="ST01010400"/>
    <s v="1"/>
    <s v="9S40-BM21-01122IO"/>
    <n v="3477"/>
    <n v="472"/>
    <m/>
    <m/>
    <s v=""/>
    <x v="0"/>
  </r>
  <r>
    <x v="14"/>
    <x v="75"/>
    <s v="ES40"/>
    <x v="0"/>
    <x v="4"/>
    <x v="0"/>
    <s v="AAD_NONE"/>
    <s v="ST01010600"/>
    <s v="1"/>
    <s v="9S40-BM21-01122IO"/>
    <n v="7766"/>
    <n v="1062"/>
    <m/>
    <m/>
    <s v=""/>
    <x v="0"/>
  </r>
  <r>
    <x v="14"/>
    <x v="75"/>
    <s v="ES40"/>
    <x v="0"/>
    <x v="4"/>
    <x v="0"/>
    <s v="AAD_NONE"/>
    <s v="ST01020700"/>
    <s v="1"/>
    <s v="9S40-BM21-01122IO"/>
    <n v="12515"/>
    <n v="1715"/>
    <m/>
    <m/>
    <s v=""/>
    <x v="0"/>
  </r>
  <r>
    <x v="14"/>
    <x v="75"/>
    <s v="ES40"/>
    <x v="0"/>
    <x v="4"/>
    <x v="0"/>
    <s v="AAD_NONE"/>
    <s v="ST01020900"/>
    <s v="1"/>
    <s v="9S40-BM21-01122IO"/>
    <n v="66248"/>
    <n v="9002"/>
    <m/>
    <m/>
    <s v=""/>
    <x v="0"/>
  </r>
  <r>
    <x v="14"/>
    <x v="75"/>
    <s v="ES40"/>
    <x v="0"/>
    <x v="4"/>
    <x v="0"/>
    <s v="AAD_NONE"/>
    <s v="ST01021000"/>
    <s v="1"/>
    <s v="9S40-BM21-01122IO"/>
    <n v="115385"/>
    <n v="15666"/>
    <m/>
    <m/>
    <s v=""/>
    <x v="0"/>
  </r>
  <r>
    <x v="14"/>
    <x v="75"/>
    <s v="ES40"/>
    <x v="0"/>
    <x v="4"/>
    <x v="0"/>
    <s v="AAD_NONE"/>
    <s v="ST01021000"/>
    <s v="1"/>
    <s v="9S40-BM21-01163ISPO"/>
    <n v="122951"/>
    <m/>
    <m/>
    <m/>
    <s v=""/>
    <x v="0"/>
  </r>
  <r>
    <x v="14"/>
    <x v="75"/>
    <s v="ES40"/>
    <x v="0"/>
    <x v="4"/>
    <x v="0"/>
    <s v="AAD_NONE"/>
    <s v="ST01021100"/>
    <s v="1"/>
    <s v="9S40-BM21-01122IO"/>
    <n v="17607"/>
    <n v="2413"/>
    <m/>
    <m/>
    <s v=""/>
    <x v="0"/>
  </r>
  <r>
    <x v="14"/>
    <x v="75"/>
    <s v="ES40"/>
    <x v="0"/>
    <x v="4"/>
    <x v="0"/>
    <s v="AAD_NONE"/>
    <s v="ST01021200"/>
    <s v="1"/>
    <s v="9S40-BM21-01122IO"/>
    <n v="52820"/>
    <n v="7238"/>
    <m/>
    <m/>
    <s v=""/>
    <x v="0"/>
  </r>
  <r>
    <x v="14"/>
    <x v="75"/>
    <s v="ES40"/>
    <x v="0"/>
    <x v="4"/>
    <x v="0"/>
    <s v="AAD_NONE"/>
    <s v="ST01021300"/>
    <s v="1"/>
    <s v="9S40-BM21-01122IO"/>
    <n v="10247"/>
    <n v="1391"/>
    <m/>
    <m/>
    <s v=""/>
    <x v="0"/>
  </r>
  <r>
    <x v="14"/>
    <x v="75"/>
    <s v="ES40"/>
    <x v="0"/>
    <x v="4"/>
    <x v="0"/>
    <s v="AAD_NONE"/>
    <s v="ST01031000"/>
    <s v="1"/>
    <s v="9S40-BM21-01122IO"/>
    <n v="5869"/>
    <n v="804"/>
    <m/>
    <m/>
    <s v=""/>
    <x v="0"/>
  </r>
  <r>
    <x v="14"/>
    <x v="75"/>
    <s v="ES40"/>
    <x v="0"/>
    <x v="4"/>
    <x v="0"/>
    <s v="AAD_NONE"/>
    <s v="ST01031100"/>
    <s v="1"/>
    <s v="9S40-BM21-01122IO"/>
    <n v="47629"/>
    <n v="6467"/>
    <m/>
    <m/>
    <s v=""/>
    <x v="0"/>
  </r>
  <r>
    <x v="14"/>
    <x v="75"/>
    <s v="ES40"/>
    <x v="0"/>
    <x v="4"/>
    <x v="0"/>
    <s v="AAD_NONE"/>
    <s v="ST01031200"/>
    <s v="1"/>
    <s v="9S40-BM21-01122IO"/>
    <n v="41082"/>
    <n v="5629"/>
    <m/>
    <m/>
    <s v=""/>
    <x v="0"/>
  </r>
  <r>
    <x v="14"/>
    <x v="75"/>
    <s v="ES40"/>
    <x v="0"/>
    <x v="4"/>
    <x v="0"/>
    <s v="AAD_NONE"/>
    <s v="ST01031300"/>
    <s v="1"/>
    <s v="9S40-BM21-01122IO"/>
    <n v="61644"/>
    <n v="8841"/>
    <m/>
    <m/>
    <s v=""/>
    <x v="0"/>
  </r>
  <r>
    <x v="14"/>
    <x v="75"/>
    <s v="ES40"/>
    <x v="0"/>
    <x v="4"/>
    <x v="0"/>
    <s v="AAD_NONE"/>
    <s v="ST01031400"/>
    <s v="1"/>
    <s v="9S40-BM21-01122IO"/>
    <n v="17388"/>
    <n v="2361"/>
    <m/>
    <m/>
    <s v=""/>
    <x v="0"/>
  </r>
  <r>
    <x v="14"/>
    <x v="75"/>
    <s v="ES40"/>
    <x v="0"/>
    <x v="4"/>
    <x v="0"/>
    <s v="AAD_NONE"/>
    <s v="ST01041400"/>
    <s v="1"/>
    <s v="9S40-AM21-01112VARA"/>
    <n v="328305"/>
    <n v="164153"/>
    <n v="164153"/>
    <n v="138561"/>
    <s v=""/>
    <x v="0"/>
  </r>
  <r>
    <x v="14"/>
    <x v="75"/>
    <s v="ES40"/>
    <x v="0"/>
    <x v="4"/>
    <x v="0"/>
    <s v="AAD_NONE"/>
    <s v="ST01041400"/>
    <s v="1"/>
    <s v="9S40-BM21-01122IO"/>
    <n v="6006"/>
    <n v="815"/>
    <m/>
    <m/>
    <s v=""/>
    <x v="0"/>
  </r>
  <r>
    <x v="14"/>
    <x v="75"/>
    <s v="ES40"/>
    <x v="0"/>
    <x v="4"/>
    <x v="0"/>
    <s v="AAD_NONE"/>
    <s v="ST01041600"/>
    <s v="1"/>
    <s v="9S40-BM21-01122IO"/>
    <n v="13108"/>
    <n v="1780"/>
    <m/>
    <m/>
    <s v=""/>
    <x v="0"/>
  </r>
  <r>
    <x v="14"/>
    <x v="75"/>
    <s v="ES40"/>
    <x v="0"/>
    <x v="4"/>
    <x v="0"/>
    <s v="AAD_NONE"/>
    <s v="ST01041700"/>
    <s v="1"/>
    <s v="9S40-BM21-01122IO"/>
    <n v="8219"/>
    <n v="1116"/>
    <m/>
    <m/>
    <s v=""/>
    <x v="0"/>
  </r>
  <r>
    <x v="14"/>
    <x v="75"/>
    <s v="ES40"/>
    <x v="0"/>
    <x v="4"/>
    <x v="0"/>
    <s v="AAD_NONE"/>
    <s v="ST01051800"/>
    <s v="1"/>
    <s v="9S40-BM21-01122IO"/>
    <n v="33372"/>
    <n v="4573"/>
    <m/>
    <m/>
    <s v=""/>
    <x v="0"/>
  </r>
  <r>
    <x v="14"/>
    <x v="75"/>
    <s v="ES40"/>
    <x v="0"/>
    <x v="4"/>
    <x v="0"/>
    <s v="AAD_NONE"/>
    <s v="ST01051900"/>
    <s v="1"/>
    <s v="9S40-BM21-01122IO"/>
    <n v="1756"/>
    <n v="241"/>
    <m/>
    <m/>
    <s v=""/>
    <x v="0"/>
  </r>
  <r>
    <x v="14"/>
    <x v="75"/>
    <s v="ES40"/>
    <x v="1"/>
    <x v="1"/>
    <x v="0"/>
    <s v="AAD_NONE"/>
    <s v="XX01000000"/>
    <s v="1"/>
    <s v="-"/>
    <n v="943197"/>
    <n v="813605"/>
    <n v="813605"/>
    <n v="803110"/>
    <s v=""/>
    <x v="0"/>
  </r>
  <r>
    <x v="14"/>
    <x v="75"/>
    <s v="ES40"/>
    <x v="1"/>
    <x v="1"/>
    <x v="145"/>
    <s v="AAD_NONE"/>
    <s v="XX01000000"/>
    <s v="1"/>
    <s v="-"/>
    <n v="170060"/>
    <n v="170060"/>
    <n v="170060"/>
    <n v="170060"/>
    <s v=""/>
    <x v="141"/>
  </r>
  <r>
    <x v="14"/>
    <x v="75"/>
    <s v="ES40"/>
    <x v="1"/>
    <x v="4"/>
    <x v="0"/>
    <s v="AAD_NONE"/>
    <s v="XX01000000"/>
    <s v="1"/>
    <s v="9S40-AM21-01112VARA"/>
    <n v="72227"/>
    <n v="36114"/>
    <n v="36114"/>
    <n v="30483"/>
    <s v=""/>
    <x v="0"/>
  </r>
  <r>
    <x v="14"/>
    <x v="75"/>
    <s v="ES40"/>
    <x v="1"/>
    <x v="4"/>
    <x v="0"/>
    <s v="AAD_NONE"/>
    <s v="XX01000000"/>
    <s v="1"/>
    <s v="9S40-BM21-01122IO"/>
    <n v="131599"/>
    <n v="18033"/>
    <m/>
    <m/>
    <s v=""/>
    <x v="0"/>
  </r>
  <r>
    <x v="14"/>
    <x v="75"/>
    <s v="ES40"/>
    <x v="1"/>
    <x v="4"/>
    <x v="0"/>
    <s v="AAD_NONE"/>
    <s v="XX01000000"/>
    <s v="1"/>
    <s v="9S40-BM21-01163ISPO"/>
    <n v="27049"/>
    <m/>
    <m/>
    <m/>
    <s v=""/>
    <x v="0"/>
  </r>
  <r>
    <x v="14"/>
    <x v="75"/>
    <s v="ES40"/>
    <x v="3"/>
    <x v="0"/>
    <x v="3"/>
    <s v="AAD_NONE"/>
    <s v="ST01010100"/>
    <s v="1"/>
    <s v="-"/>
    <n v="519067"/>
    <n v="512407"/>
    <n v="512407"/>
    <n v="550218"/>
    <s v=""/>
    <x v="3"/>
  </r>
  <r>
    <x v="14"/>
    <x v="75"/>
    <s v="ES40"/>
    <x v="3"/>
    <x v="0"/>
    <x v="3"/>
    <s v="AAD_NONE"/>
    <s v="ST01010200"/>
    <s v="1"/>
    <s v="-"/>
    <n v="339454"/>
    <n v="337988"/>
    <n v="337988"/>
    <n v="380038"/>
    <s v=""/>
    <x v="3"/>
  </r>
  <r>
    <x v="14"/>
    <x v="75"/>
    <s v="ES40"/>
    <x v="3"/>
    <x v="0"/>
    <x v="3"/>
    <s v="AAD_NONE"/>
    <s v="ST01010400"/>
    <s v="1"/>
    <s v="-"/>
    <n v="362288"/>
    <n v="361444"/>
    <n v="361444"/>
    <n v="400299"/>
    <s v=""/>
    <x v="3"/>
  </r>
  <r>
    <x v="14"/>
    <x v="75"/>
    <s v="ES40"/>
    <x v="3"/>
    <x v="0"/>
    <x v="3"/>
    <s v="AAD_NONE"/>
    <s v="ST01010600"/>
    <s v="1"/>
    <s v="-"/>
    <n v="63206"/>
    <n v="62564"/>
    <n v="62564"/>
    <n v="66686"/>
    <s v=""/>
    <x v="3"/>
  </r>
  <r>
    <x v="14"/>
    <x v="75"/>
    <s v="ES40"/>
    <x v="3"/>
    <x v="0"/>
    <x v="3"/>
    <s v="AAD_NONE"/>
    <s v="ST01020700"/>
    <s v="1"/>
    <s v="-"/>
    <n v="1125209"/>
    <n v="1115074"/>
    <n v="1115074"/>
    <n v="1252512"/>
    <s v=""/>
    <x v="3"/>
  </r>
  <r>
    <x v="14"/>
    <x v="75"/>
    <s v="ES40"/>
    <x v="3"/>
    <x v="0"/>
    <x v="3"/>
    <s v="AAD_NONE"/>
    <s v="ST01020900"/>
    <s v="1"/>
    <s v="-"/>
    <n v="1560601"/>
    <n v="1547522"/>
    <n v="1547522"/>
    <n v="1601549"/>
    <s v=""/>
    <x v="3"/>
  </r>
  <r>
    <x v="14"/>
    <x v="75"/>
    <s v="ES40"/>
    <x v="3"/>
    <x v="0"/>
    <x v="3"/>
    <s v="AAD_NONE"/>
    <s v="ST01021000"/>
    <s v="1"/>
    <s v="-"/>
    <n v="2804099"/>
    <n v="2778465"/>
    <n v="2778465"/>
    <n v="3005379"/>
    <s v=""/>
    <x v="3"/>
  </r>
  <r>
    <x v="14"/>
    <x v="75"/>
    <s v="ES40"/>
    <x v="3"/>
    <x v="0"/>
    <x v="3"/>
    <s v="AAD_NONE"/>
    <s v="ST01021100"/>
    <s v="1"/>
    <s v="-"/>
    <n v="97670"/>
    <n v="96933"/>
    <n v="96933"/>
    <n v="102968"/>
    <s v=""/>
    <x v="3"/>
  </r>
  <r>
    <x v="14"/>
    <x v="75"/>
    <s v="ES40"/>
    <x v="3"/>
    <x v="0"/>
    <x v="3"/>
    <s v="AAD_NONE"/>
    <s v="ST01021200"/>
    <s v="1"/>
    <s v="-"/>
    <n v="1006023"/>
    <n v="1003352"/>
    <n v="1003352"/>
    <n v="1080340"/>
    <s v=""/>
    <x v="3"/>
  </r>
  <r>
    <x v="14"/>
    <x v="75"/>
    <s v="ES40"/>
    <x v="3"/>
    <x v="0"/>
    <x v="3"/>
    <s v="AAD_NONE"/>
    <s v="ST01021300"/>
    <s v="1"/>
    <s v="-"/>
    <n v="260408"/>
    <n v="258229"/>
    <n v="258229"/>
    <n v="278895"/>
    <s v=""/>
    <x v="3"/>
  </r>
  <r>
    <x v="14"/>
    <x v="75"/>
    <s v="ES40"/>
    <x v="3"/>
    <x v="0"/>
    <x v="3"/>
    <s v="AAD_NONE"/>
    <s v="ST01031000"/>
    <s v="1"/>
    <s v="-"/>
    <n v="130083"/>
    <n v="129804"/>
    <n v="129804"/>
    <n v="147278"/>
    <s v=""/>
    <x v="3"/>
  </r>
  <r>
    <x v="14"/>
    <x v="75"/>
    <s v="ES40"/>
    <x v="3"/>
    <x v="0"/>
    <x v="3"/>
    <s v="AAD_NONE"/>
    <s v="ST01031100"/>
    <s v="1"/>
    <s v="-"/>
    <n v="1023188"/>
    <n v="1012833"/>
    <n v="1012833"/>
    <n v="1164679"/>
    <s v=""/>
    <x v="3"/>
  </r>
  <r>
    <x v="14"/>
    <x v="75"/>
    <s v="ES40"/>
    <x v="3"/>
    <x v="0"/>
    <x v="3"/>
    <s v="AAD_NONE"/>
    <s v="ST01031200"/>
    <s v="1"/>
    <s v="-"/>
    <n v="259252"/>
    <n v="257517"/>
    <n v="257517"/>
    <n v="274575"/>
    <s v=""/>
    <x v="3"/>
  </r>
  <r>
    <x v="14"/>
    <x v="75"/>
    <s v="ES40"/>
    <x v="3"/>
    <x v="0"/>
    <x v="3"/>
    <s v="AAD_NONE"/>
    <s v="ST01031300"/>
    <s v="1"/>
    <s v="-"/>
    <n v="1969621"/>
    <n v="1993212"/>
    <n v="1993212"/>
    <n v="1699789"/>
    <s v=""/>
    <x v="3"/>
  </r>
  <r>
    <x v="14"/>
    <x v="75"/>
    <s v="ES40"/>
    <x v="3"/>
    <x v="0"/>
    <x v="3"/>
    <s v="AAD_NONE"/>
    <s v="ST01031400"/>
    <s v="1"/>
    <s v="-"/>
    <n v="199429"/>
    <n v="195803"/>
    <n v="195803"/>
    <n v="205343"/>
    <s v=""/>
    <x v="3"/>
  </r>
  <r>
    <x v="14"/>
    <x v="75"/>
    <s v="ES40"/>
    <x v="3"/>
    <x v="0"/>
    <x v="3"/>
    <s v="AAD_NONE"/>
    <s v="ST01041400"/>
    <s v="1"/>
    <s v="-"/>
    <n v="1238970"/>
    <n v="1237292"/>
    <n v="1237292"/>
    <n v="1093859"/>
    <s v=""/>
    <x v="3"/>
  </r>
  <r>
    <x v="14"/>
    <x v="75"/>
    <s v="ES40"/>
    <x v="3"/>
    <x v="0"/>
    <x v="3"/>
    <s v="AAD_NONE"/>
    <s v="ST01041600"/>
    <s v="1"/>
    <s v="-"/>
    <n v="2595115"/>
    <n v="2591364"/>
    <n v="2591364"/>
    <n v="2340970"/>
    <s v=""/>
    <x v="3"/>
  </r>
  <r>
    <x v="14"/>
    <x v="75"/>
    <s v="ES40"/>
    <x v="3"/>
    <x v="0"/>
    <x v="3"/>
    <s v="AAD_NONE"/>
    <s v="ST01041700"/>
    <s v="1"/>
    <s v="-"/>
    <n v="518443"/>
    <n v="516668"/>
    <n v="516668"/>
    <n v="328820"/>
    <s v=""/>
    <x v="3"/>
  </r>
  <r>
    <x v="14"/>
    <x v="75"/>
    <s v="ES40"/>
    <x v="3"/>
    <x v="0"/>
    <x v="3"/>
    <s v="AAD_NONE"/>
    <s v="ST01051800"/>
    <s v="1"/>
    <s v="-"/>
    <n v="307178"/>
    <n v="306590"/>
    <n v="306590"/>
    <n v="324512"/>
    <s v=""/>
    <x v="3"/>
  </r>
  <r>
    <x v="14"/>
    <x v="75"/>
    <s v="ES40"/>
    <x v="3"/>
    <x v="0"/>
    <x v="3"/>
    <s v="AAD_NONE"/>
    <s v="ST01051900"/>
    <s v="1"/>
    <s v="-"/>
    <n v="29857"/>
    <n v="29846"/>
    <n v="29846"/>
    <n v="30371"/>
    <s v=""/>
    <x v="3"/>
  </r>
  <r>
    <x v="14"/>
    <x v="75"/>
    <s v="ES40"/>
    <x v="3"/>
    <x v="0"/>
    <x v="3"/>
    <s v="AAD_NONE"/>
    <s v="ST01052000"/>
    <s v="1"/>
    <s v="-"/>
    <n v="355421"/>
    <n v="305398"/>
    <n v="305398"/>
    <n v="297816"/>
    <s v=""/>
    <x v="3"/>
  </r>
  <r>
    <x v="14"/>
    <x v="75"/>
    <s v="ES40"/>
    <x v="3"/>
    <x v="0"/>
    <x v="3"/>
    <s v="AAD_NONE"/>
    <s v="SY01010100"/>
    <s v="1"/>
    <s v="-"/>
    <n v="10159"/>
    <n v="10157"/>
    <n v="10157"/>
    <n v="10114"/>
    <s v=""/>
    <x v="3"/>
  </r>
  <r>
    <x v="14"/>
    <x v="75"/>
    <s v="ES40"/>
    <x v="3"/>
    <x v="0"/>
    <x v="3"/>
    <s v="AAD_NONE"/>
    <s v="SY01010500"/>
    <s v="1"/>
    <s v="-"/>
    <n v="5041"/>
    <n v="5040"/>
    <n v="5040"/>
    <n v="5019"/>
    <s v=""/>
    <x v="3"/>
  </r>
  <r>
    <x v="14"/>
    <x v="75"/>
    <s v="ES40"/>
    <x v="3"/>
    <x v="0"/>
    <x v="3"/>
    <s v="AAD_NONE"/>
    <s v="SY02020100"/>
    <s v="1"/>
    <s v="-"/>
    <n v="1373125"/>
    <n v="1372804"/>
    <n v="1372804"/>
    <n v="1385711"/>
    <s v=""/>
    <x v="3"/>
  </r>
  <r>
    <x v="14"/>
    <x v="75"/>
    <s v="ES40"/>
    <x v="3"/>
    <x v="0"/>
    <x v="3"/>
    <s v="AAD_NONE"/>
    <s v="SY02020200"/>
    <s v="1"/>
    <s v="-"/>
    <n v="1121849"/>
    <n v="1121587"/>
    <n v="1121587"/>
    <n v="1132154"/>
    <s v=""/>
    <x v="3"/>
  </r>
  <r>
    <x v="14"/>
    <x v="75"/>
    <s v="ES40"/>
    <x v="3"/>
    <x v="4"/>
    <x v="3"/>
    <s v="AAD_NONE"/>
    <s v="ST01010100"/>
    <s v="1"/>
    <s v="9S40-BM21-01122ELIS"/>
    <n v="9498"/>
    <n v="2479"/>
    <m/>
    <m/>
    <s v=""/>
    <x v="3"/>
  </r>
  <r>
    <x v="14"/>
    <x v="75"/>
    <s v="ES40"/>
    <x v="3"/>
    <x v="4"/>
    <x v="3"/>
    <s v="AAD_NONE"/>
    <s v="ST01010100"/>
    <s v="1"/>
    <s v="9S40-BM21-01122IO"/>
    <n v="4731"/>
    <n v="4915"/>
    <m/>
    <m/>
    <s v=""/>
    <x v="3"/>
  </r>
  <r>
    <x v="14"/>
    <x v="75"/>
    <s v="ES40"/>
    <x v="3"/>
    <x v="4"/>
    <x v="3"/>
    <s v="AAD_NONE"/>
    <s v="ST01010200"/>
    <s v="1"/>
    <s v="9S40-BM21-01122ELIS"/>
    <n v="6254"/>
    <n v="1641"/>
    <m/>
    <m/>
    <s v=""/>
    <x v="3"/>
  </r>
  <r>
    <x v="14"/>
    <x v="75"/>
    <s v="ES40"/>
    <x v="3"/>
    <x v="4"/>
    <x v="3"/>
    <s v="AAD_NONE"/>
    <s v="ST01010200"/>
    <s v="1"/>
    <s v="9S40-BM21-01122IO"/>
    <n v="3115"/>
    <n v="3254"/>
    <m/>
    <m/>
    <s v=""/>
    <x v="3"/>
  </r>
  <r>
    <x v="14"/>
    <x v="75"/>
    <s v="ES40"/>
    <x v="3"/>
    <x v="4"/>
    <x v="3"/>
    <s v="AAD_NONE"/>
    <s v="ST01010400"/>
    <s v="1"/>
    <s v="9S40-BM21-01122ELIS"/>
    <n v="720"/>
    <n v="187"/>
    <m/>
    <m/>
    <s v=""/>
    <x v="3"/>
  </r>
  <r>
    <x v="14"/>
    <x v="75"/>
    <s v="ES40"/>
    <x v="3"/>
    <x v="4"/>
    <x v="3"/>
    <s v="AAD_NONE"/>
    <s v="ST01010400"/>
    <s v="1"/>
    <s v="9S40-BM21-01122IO"/>
    <n v="359"/>
    <n v="371"/>
    <m/>
    <m/>
    <s v=""/>
    <x v="3"/>
  </r>
  <r>
    <x v="14"/>
    <x v="75"/>
    <s v="ES40"/>
    <x v="3"/>
    <x v="4"/>
    <x v="3"/>
    <s v="AAD_NONE"/>
    <s v="ST01010600"/>
    <s v="1"/>
    <s v="9S40-BM21-01122ELIS"/>
    <n v="1609"/>
    <n v="421"/>
    <m/>
    <m/>
    <s v=""/>
    <x v="3"/>
  </r>
  <r>
    <x v="14"/>
    <x v="75"/>
    <s v="ES40"/>
    <x v="3"/>
    <x v="4"/>
    <x v="3"/>
    <s v="AAD_NONE"/>
    <s v="ST01010600"/>
    <s v="1"/>
    <s v="9S40-BM21-01122IO"/>
    <n v="801"/>
    <n v="835"/>
    <m/>
    <m/>
    <s v=""/>
    <x v="3"/>
  </r>
  <r>
    <x v="14"/>
    <x v="75"/>
    <s v="ES40"/>
    <x v="3"/>
    <x v="4"/>
    <x v="3"/>
    <s v="AAD_NONE"/>
    <s v="ST01020700"/>
    <s v="1"/>
    <s v="9S40-BM21-01122ELIS"/>
    <n v="2593"/>
    <n v="681"/>
    <m/>
    <m/>
    <s v=""/>
    <x v="3"/>
  </r>
  <r>
    <x v="14"/>
    <x v="75"/>
    <s v="ES40"/>
    <x v="3"/>
    <x v="4"/>
    <x v="3"/>
    <s v="AAD_NONE"/>
    <s v="ST01020700"/>
    <s v="1"/>
    <s v="9S40-BM21-01122IO"/>
    <n v="1291"/>
    <n v="1349"/>
    <m/>
    <m/>
    <s v=""/>
    <x v="3"/>
  </r>
  <r>
    <x v="14"/>
    <x v="75"/>
    <s v="ES40"/>
    <x v="3"/>
    <x v="4"/>
    <x v="3"/>
    <s v="AAD_NONE"/>
    <s v="ST01020900"/>
    <s v="1"/>
    <s v="9S40-BM21-01122ELIS"/>
    <n v="13724"/>
    <n v="3573"/>
    <m/>
    <m/>
    <s v=""/>
    <x v="3"/>
  </r>
  <r>
    <x v="14"/>
    <x v="75"/>
    <s v="ES40"/>
    <x v="3"/>
    <x v="4"/>
    <x v="3"/>
    <s v="AAD_NONE"/>
    <s v="ST01020900"/>
    <s v="1"/>
    <s v="9S40-BM21-01122IO"/>
    <n v="6836"/>
    <n v="7083"/>
    <m/>
    <m/>
    <s v=""/>
    <x v="3"/>
  </r>
  <r>
    <x v="14"/>
    <x v="75"/>
    <s v="ES40"/>
    <x v="3"/>
    <x v="4"/>
    <x v="3"/>
    <s v="AAD_NONE"/>
    <s v="ST01021000"/>
    <s v="1"/>
    <s v="9S40-BM21-01153KOOS"/>
    <n v="30850"/>
    <m/>
    <m/>
    <m/>
    <s v=""/>
    <x v="3"/>
  </r>
  <r>
    <x v="14"/>
    <x v="75"/>
    <s v="ES40"/>
    <x v="3"/>
    <x v="4"/>
    <x v="3"/>
    <s v="AAD_NONE"/>
    <s v="ST01021000"/>
    <s v="1"/>
    <s v="9S40-BM21-01122ELIS"/>
    <n v="23904"/>
    <n v="6217"/>
    <m/>
    <m/>
    <s v=""/>
    <x v="3"/>
  </r>
  <r>
    <x v="14"/>
    <x v="75"/>
    <s v="ES40"/>
    <x v="3"/>
    <x v="4"/>
    <x v="3"/>
    <s v="AAD_NONE"/>
    <s v="ST01021000"/>
    <s v="1"/>
    <s v="9S40-BM21-01122IO"/>
    <n v="11905"/>
    <n v="12327"/>
    <m/>
    <m/>
    <s v=""/>
    <x v="3"/>
  </r>
  <r>
    <x v="14"/>
    <x v="75"/>
    <s v="ES40"/>
    <x v="3"/>
    <x v="4"/>
    <x v="3"/>
    <s v="AAD_NONE"/>
    <s v="ST01021000"/>
    <s v="1"/>
    <s v="9S40-BM21-01122SIRE"/>
    <n v="71904"/>
    <n v="75858"/>
    <m/>
    <m/>
    <s v=""/>
    <x v="3"/>
  </r>
  <r>
    <x v="14"/>
    <x v="75"/>
    <s v="ES40"/>
    <x v="3"/>
    <x v="4"/>
    <x v="3"/>
    <s v="AAD_NONE"/>
    <s v="ST01021100"/>
    <s v="1"/>
    <s v="9S40-BM21-01122ELIS"/>
    <n v="3647"/>
    <n v="957"/>
    <m/>
    <m/>
    <s v=""/>
    <x v="3"/>
  </r>
  <r>
    <x v="14"/>
    <x v="75"/>
    <s v="ES40"/>
    <x v="3"/>
    <x v="4"/>
    <x v="3"/>
    <s v="AAD_NONE"/>
    <s v="ST01021100"/>
    <s v="1"/>
    <s v="9S40-BM21-01122IO"/>
    <n v="1817"/>
    <n v="1898"/>
    <m/>
    <m/>
    <s v=""/>
    <x v="3"/>
  </r>
  <r>
    <x v="14"/>
    <x v="75"/>
    <s v="ES40"/>
    <x v="3"/>
    <x v="4"/>
    <x v="3"/>
    <s v="AAD_NONE"/>
    <s v="ST01021200"/>
    <s v="1"/>
    <s v="9S40-BM21-01122ELIS"/>
    <n v="10942"/>
    <n v="2872"/>
    <m/>
    <m/>
    <s v=""/>
    <x v="3"/>
  </r>
  <r>
    <x v="14"/>
    <x v="75"/>
    <s v="ES40"/>
    <x v="3"/>
    <x v="4"/>
    <x v="3"/>
    <s v="AAD_NONE"/>
    <s v="ST01021200"/>
    <s v="1"/>
    <s v="9S40-BM21-01122IO"/>
    <n v="5450"/>
    <n v="5695"/>
    <m/>
    <m/>
    <s v=""/>
    <x v="3"/>
  </r>
  <r>
    <x v="14"/>
    <x v="75"/>
    <s v="ES40"/>
    <x v="3"/>
    <x v="4"/>
    <x v="3"/>
    <s v="AAD_NONE"/>
    <s v="ST01021300"/>
    <s v="1"/>
    <s v="9S40-BM21-01122ELIS"/>
    <n v="2123"/>
    <n v="552"/>
    <m/>
    <m/>
    <s v=""/>
    <x v="3"/>
  </r>
  <r>
    <x v="14"/>
    <x v="75"/>
    <s v="ES40"/>
    <x v="3"/>
    <x v="4"/>
    <x v="3"/>
    <s v="AAD_NONE"/>
    <s v="ST01021300"/>
    <s v="1"/>
    <s v="9S40-BM21-01122IO"/>
    <n v="1057"/>
    <n v="1095"/>
    <m/>
    <m/>
    <s v=""/>
    <x v="3"/>
  </r>
  <r>
    <x v="14"/>
    <x v="75"/>
    <s v="ES40"/>
    <x v="3"/>
    <x v="4"/>
    <x v="3"/>
    <s v="AAD_NONE"/>
    <s v="ST01021300"/>
    <s v="1"/>
    <s v="9S40-BM21-01122EXPO"/>
    <n v="86236"/>
    <n v="90236"/>
    <n v="15000"/>
    <m/>
    <s v=""/>
    <x v="3"/>
  </r>
  <r>
    <x v="14"/>
    <x v="75"/>
    <s v="ES40"/>
    <x v="3"/>
    <x v="4"/>
    <x v="3"/>
    <s v="AAD_NONE"/>
    <s v="ST01021300"/>
    <s v="1"/>
    <s v="9S40-BM21-01122SIRE"/>
    <n v="12313"/>
    <n v="12990"/>
    <m/>
    <m/>
    <s v=""/>
    <x v="3"/>
  </r>
  <r>
    <x v="14"/>
    <x v="75"/>
    <s v="ES40"/>
    <x v="3"/>
    <x v="4"/>
    <x v="3"/>
    <s v="AAD_NONE"/>
    <s v="ST01031000"/>
    <s v="1"/>
    <s v="9S40-BM21-01122ELIS"/>
    <n v="1216"/>
    <n v="319"/>
    <m/>
    <m/>
    <s v=""/>
    <x v="3"/>
  </r>
  <r>
    <x v="14"/>
    <x v="75"/>
    <s v="ES40"/>
    <x v="3"/>
    <x v="4"/>
    <x v="3"/>
    <s v="AAD_NONE"/>
    <s v="ST01031000"/>
    <s v="1"/>
    <s v="9S40-BM21-01122IO"/>
    <n v="606"/>
    <n v="633"/>
    <m/>
    <m/>
    <s v=""/>
    <x v="3"/>
  </r>
  <r>
    <x v="14"/>
    <x v="75"/>
    <s v="ES40"/>
    <x v="3"/>
    <x v="4"/>
    <x v="3"/>
    <s v="AAD_NONE"/>
    <s v="ST01031100"/>
    <s v="1"/>
    <s v="9S40-IS21-01112BRIA"/>
    <n v="279760"/>
    <n v="307736"/>
    <n v="323123"/>
    <m/>
    <s v=""/>
    <x v="3"/>
  </r>
  <r>
    <x v="14"/>
    <x v="75"/>
    <s v="ES40"/>
    <x v="3"/>
    <x v="4"/>
    <x v="3"/>
    <s v="AAD_NONE"/>
    <s v="ST01031100"/>
    <s v="1"/>
    <s v="9S40-BM21-01122ELIS"/>
    <n v="9867"/>
    <n v="2566"/>
    <m/>
    <m/>
    <s v=""/>
    <x v="3"/>
  </r>
  <r>
    <x v="14"/>
    <x v="75"/>
    <s v="ES40"/>
    <x v="3"/>
    <x v="4"/>
    <x v="3"/>
    <s v="AAD_NONE"/>
    <s v="ST01031100"/>
    <s v="1"/>
    <s v="9S40-BM21-01122IO"/>
    <n v="4914"/>
    <n v="5088"/>
    <m/>
    <m/>
    <s v=""/>
    <x v="3"/>
  </r>
  <r>
    <x v="14"/>
    <x v="75"/>
    <s v="ES40"/>
    <x v="3"/>
    <x v="4"/>
    <x v="3"/>
    <s v="AAD_NONE"/>
    <s v="ST01031200"/>
    <s v="1"/>
    <s v="9S40-BM21-01122ELIS"/>
    <n v="8511"/>
    <n v="2234"/>
    <m/>
    <m/>
    <s v=""/>
    <x v="3"/>
  </r>
  <r>
    <x v="14"/>
    <x v="75"/>
    <s v="ES40"/>
    <x v="3"/>
    <x v="4"/>
    <x v="3"/>
    <s v="AAD_NONE"/>
    <s v="ST01031200"/>
    <s v="1"/>
    <s v="9S40-BM21-01122IO"/>
    <n v="4239"/>
    <n v="4430"/>
    <m/>
    <m/>
    <s v=""/>
    <x v="3"/>
  </r>
  <r>
    <x v="14"/>
    <x v="75"/>
    <s v="ES40"/>
    <x v="3"/>
    <x v="4"/>
    <x v="3"/>
    <s v="AAD_NONE"/>
    <s v="ST01031300"/>
    <s v="1"/>
    <s v="9S40-BM21-01122ELIS"/>
    <n v="12770"/>
    <n v="3509"/>
    <m/>
    <m/>
    <s v=""/>
    <x v="3"/>
  </r>
  <r>
    <x v="14"/>
    <x v="75"/>
    <s v="ES40"/>
    <x v="3"/>
    <x v="4"/>
    <x v="3"/>
    <s v="AAD_NONE"/>
    <s v="ST01031300"/>
    <s v="1"/>
    <s v="9S40-BM21-01122IO"/>
    <n v="6360"/>
    <n v="6957"/>
    <m/>
    <m/>
    <s v=""/>
    <x v="3"/>
  </r>
  <r>
    <x v="14"/>
    <x v="75"/>
    <s v="ES40"/>
    <x v="3"/>
    <x v="4"/>
    <x v="3"/>
    <s v="AAD_NONE"/>
    <s v="ST01031300"/>
    <s v="1"/>
    <s v="9S40-BM21-01122EXPO"/>
    <n v="172472"/>
    <n v="180472"/>
    <n v="30000"/>
    <m/>
    <s v=""/>
    <x v="3"/>
  </r>
  <r>
    <x v="14"/>
    <x v="75"/>
    <s v="ES40"/>
    <x v="3"/>
    <x v="4"/>
    <x v="3"/>
    <s v="AAD_NONE"/>
    <s v="ST01031300"/>
    <s v="1"/>
    <s v="9S40-BM21-01122SIRE"/>
    <n v="24626"/>
    <n v="25981"/>
    <m/>
    <m/>
    <s v=""/>
    <x v="3"/>
  </r>
  <r>
    <x v="14"/>
    <x v="75"/>
    <s v="ES40"/>
    <x v="3"/>
    <x v="4"/>
    <x v="3"/>
    <s v="AAD_NONE"/>
    <s v="ST01031400"/>
    <s v="1"/>
    <s v="9S40-BM21-01122ELIS"/>
    <n v="3602"/>
    <n v="937"/>
    <m/>
    <m/>
    <s v=""/>
    <x v="3"/>
  </r>
  <r>
    <x v="14"/>
    <x v="75"/>
    <s v="ES40"/>
    <x v="3"/>
    <x v="4"/>
    <x v="3"/>
    <s v="AAD_NONE"/>
    <s v="ST01031400"/>
    <s v="1"/>
    <s v="9S40-BM21-01122IO"/>
    <n v="1794"/>
    <n v="1857"/>
    <m/>
    <m/>
    <s v=""/>
    <x v="3"/>
  </r>
  <r>
    <x v="14"/>
    <x v="75"/>
    <s v="ES40"/>
    <x v="3"/>
    <x v="4"/>
    <x v="3"/>
    <s v="AAD_NONE"/>
    <s v="ST01041400"/>
    <s v="1"/>
    <s v="9S40-AM21-01112VARU"/>
    <n v="61295"/>
    <n v="67424"/>
    <n v="74357"/>
    <m/>
    <s v=""/>
    <x v="3"/>
  </r>
  <r>
    <x v="14"/>
    <x v="75"/>
    <s v="ES40"/>
    <x v="3"/>
    <x v="4"/>
    <x v="3"/>
    <s v="AAD_NONE"/>
    <s v="ST01041400"/>
    <s v="1"/>
    <s v="9S40-AM21-01112VARA"/>
    <n v="72713"/>
    <n v="75985"/>
    <n v="79114"/>
    <n v="82365"/>
    <s v=""/>
    <x v="3"/>
  </r>
  <r>
    <x v="14"/>
    <x v="75"/>
    <s v="ES40"/>
    <x v="3"/>
    <x v="4"/>
    <x v="3"/>
    <s v="AAD_NONE"/>
    <s v="ST01041400"/>
    <s v="1"/>
    <s v="9S40-AM21-01312TAGA"/>
    <n v="6130"/>
    <n v="6742"/>
    <n v="10501"/>
    <m/>
    <s v=""/>
    <x v="3"/>
  </r>
  <r>
    <x v="14"/>
    <x v="75"/>
    <s v="ES40"/>
    <x v="3"/>
    <x v="4"/>
    <x v="3"/>
    <s v="AAD_NONE"/>
    <s v="ST01041400"/>
    <s v="1"/>
    <s v="9S40-BM21-01122ELIS"/>
    <n v="1244"/>
    <n v="324"/>
    <m/>
    <m/>
    <s v=""/>
    <x v="3"/>
  </r>
  <r>
    <x v="14"/>
    <x v="75"/>
    <s v="ES40"/>
    <x v="3"/>
    <x v="4"/>
    <x v="3"/>
    <s v="AAD_NONE"/>
    <s v="ST01041400"/>
    <s v="1"/>
    <s v="9S40-BM21-01122IO"/>
    <n v="620"/>
    <n v="642"/>
    <m/>
    <m/>
    <s v=""/>
    <x v="3"/>
  </r>
  <r>
    <x v="14"/>
    <x v="75"/>
    <s v="ES40"/>
    <x v="3"/>
    <x v="4"/>
    <x v="3"/>
    <s v="AAD_NONE"/>
    <s v="ST01041600"/>
    <s v="1"/>
    <s v="9S40-BM21-01153KOOS"/>
    <n v="30850"/>
    <m/>
    <m/>
    <m/>
    <s v=""/>
    <x v="3"/>
  </r>
  <r>
    <x v="14"/>
    <x v="75"/>
    <s v="ES40"/>
    <x v="3"/>
    <x v="4"/>
    <x v="3"/>
    <s v="AAD_NONE"/>
    <s v="ST01041600"/>
    <s v="1"/>
    <s v="9S40-BM21-01122ELIS"/>
    <n v="2716"/>
    <n v="706"/>
    <m/>
    <m/>
    <s v=""/>
    <x v="3"/>
  </r>
  <r>
    <x v="14"/>
    <x v="75"/>
    <s v="ES40"/>
    <x v="3"/>
    <x v="4"/>
    <x v="3"/>
    <s v="AAD_NONE"/>
    <s v="ST01041600"/>
    <s v="1"/>
    <s v="9S40-BM21-01122IO"/>
    <n v="1353"/>
    <n v="1400"/>
    <m/>
    <m/>
    <s v=""/>
    <x v="3"/>
  </r>
  <r>
    <x v="14"/>
    <x v="75"/>
    <s v="ES40"/>
    <x v="3"/>
    <x v="4"/>
    <x v="3"/>
    <s v="AAD_NONE"/>
    <s v="ST01041700"/>
    <s v="1"/>
    <s v="9S40-AM21-01312TAGA"/>
    <n v="55166"/>
    <n v="60682"/>
    <n v="94513"/>
    <m/>
    <s v=""/>
    <x v="3"/>
  </r>
  <r>
    <x v="14"/>
    <x v="75"/>
    <s v="ES40"/>
    <x v="3"/>
    <x v="4"/>
    <x v="3"/>
    <s v="AAD_NONE"/>
    <s v="ST01041700"/>
    <s v="1"/>
    <s v="9S40-BM21-01122ELIS"/>
    <n v="1703"/>
    <n v="443"/>
    <m/>
    <m/>
    <s v=""/>
    <x v="3"/>
  </r>
  <r>
    <x v="14"/>
    <x v="75"/>
    <s v="ES40"/>
    <x v="3"/>
    <x v="4"/>
    <x v="3"/>
    <s v="AAD_NONE"/>
    <s v="ST01041700"/>
    <s v="1"/>
    <s v="9S40-BM21-01122IO"/>
    <n v="848"/>
    <n v="878"/>
    <m/>
    <m/>
    <s v=""/>
    <x v="3"/>
  </r>
  <r>
    <x v="14"/>
    <x v="75"/>
    <s v="ES40"/>
    <x v="3"/>
    <x v="4"/>
    <x v="3"/>
    <s v="AAD_NONE"/>
    <s v="ST01041700"/>
    <s v="1"/>
    <s v="9S40-BM21-01122EXPO"/>
    <n v="28745"/>
    <n v="30079"/>
    <n v="5000"/>
    <m/>
    <s v=""/>
    <x v="3"/>
  </r>
  <r>
    <x v="14"/>
    <x v="75"/>
    <s v="ES40"/>
    <x v="3"/>
    <x v="4"/>
    <x v="3"/>
    <s v="AAD_NONE"/>
    <s v="ST01041700"/>
    <s v="1"/>
    <s v="9S40-BM21-01122SIRE"/>
    <n v="14597"/>
    <n v="15400"/>
    <m/>
    <m/>
    <s v=""/>
    <x v="3"/>
  </r>
  <r>
    <x v="14"/>
    <x v="75"/>
    <s v="ES40"/>
    <x v="3"/>
    <x v="4"/>
    <x v="3"/>
    <s v="AAD_NONE"/>
    <s v="ST01051800"/>
    <s v="1"/>
    <s v="9S40-BM21-01122ELIS"/>
    <n v="6913"/>
    <n v="1815"/>
    <m/>
    <m/>
    <s v=""/>
    <x v="3"/>
  </r>
  <r>
    <x v="14"/>
    <x v="75"/>
    <s v="ES40"/>
    <x v="3"/>
    <x v="4"/>
    <x v="3"/>
    <s v="AAD_NONE"/>
    <s v="ST01051800"/>
    <s v="1"/>
    <s v="9S40-BM21-01122IO"/>
    <n v="3443"/>
    <n v="3598"/>
    <m/>
    <m/>
    <s v=""/>
    <x v="3"/>
  </r>
  <r>
    <x v="14"/>
    <x v="75"/>
    <s v="ES40"/>
    <x v="3"/>
    <x v="4"/>
    <x v="3"/>
    <s v="AAD_NONE"/>
    <s v="ST01051900"/>
    <s v="1"/>
    <s v="9S40-BM21-01122ELIS"/>
    <n v="364"/>
    <n v="96"/>
    <m/>
    <m/>
    <s v=""/>
    <x v="3"/>
  </r>
  <r>
    <x v="14"/>
    <x v="75"/>
    <s v="ES40"/>
    <x v="3"/>
    <x v="4"/>
    <x v="3"/>
    <s v="AAD_NONE"/>
    <s v="ST01051900"/>
    <s v="1"/>
    <s v="9S40-BM21-01122IO"/>
    <n v="181"/>
    <n v="189"/>
    <m/>
    <m/>
    <s v=""/>
    <x v="3"/>
  </r>
  <r>
    <x v="14"/>
    <x v="75"/>
    <s v="ES40"/>
    <x v="3"/>
    <x v="3"/>
    <x v="3"/>
    <s v="AAD_NONE"/>
    <s v="ST01010100"/>
    <s v="1"/>
    <s v="-"/>
    <n v="23"/>
    <n v="23"/>
    <n v="23"/>
    <n v="23"/>
    <s v=""/>
    <x v="3"/>
  </r>
  <r>
    <x v="14"/>
    <x v="75"/>
    <s v="ES40"/>
    <x v="3"/>
    <x v="3"/>
    <x v="3"/>
    <s v="AAD_NONE"/>
    <s v="ST01010200"/>
    <s v="1"/>
    <s v="-"/>
    <n v="38"/>
    <n v="38"/>
    <n v="38"/>
    <n v="38"/>
    <s v=""/>
    <x v="3"/>
  </r>
  <r>
    <x v="14"/>
    <x v="75"/>
    <s v="ES40"/>
    <x v="3"/>
    <x v="3"/>
    <x v="3"/>
    <s v="AAD_NONE"/>
    <s v="ST01010600"/>
    <s v="1"/>
    <s v="-"/>
    <n v="25"/>
    <n v="25"/>
    <n v="25"/>
    <n v="25"/>
    <s v=""/>
    <x v="3"/>
  </r>
  <r>
    <x v="14"/>
    <x v="75"/>
    <s v="ES40"/>
    <x v="3"/>
    <x v="3"/>
    <x v="3"/>
    <s v="AAD_NONE"/>
    <s v="ST01020700"/>
    <s v="1"/>
    <s v="-"/>
    <n v="1092"/>
    <n v="1092"/>
    <n v="1092"/>
    <n v="1092"/>
    <s v=""/>
    <x v="3"/>
  </r>
  <r>
    <x v="14"/>
    <x v="75"/>
    <s v="ES40"/>
    <x v="3"/>
    <x v="3"/>
    <x v="3"/>
    <s v="AAD_NONE"/>
    <s v="ST01020900"/>
    <s v="1"/>
    <s v="-"/>
    <n v="8"/>
    <n v="8"/>
    <n v="8"/>
    <n v="8"/>
    <s v=""/>
    <x v="3"/>
  </r>
  <r>
    <x v="14"/>
    <x v="75"/>
    <s v="ES40"/>
    <x v="3"/>
    <x v="3"/>
    <x v="3"/>
    <s v="AAD_NONE"/>
    <s v="ST01021000"/>
    <s v="1"/>
    <s v="-"/>
    <n v="57665"/>
    <n v="57665"/>
    <n v="57665"/>
    <n v="57665"/>
    <s v=""/>
    <x v="3"/>
  </r>
  <r>
    <x v="14"/>
    <x v="75"/>
    <s v="ES40"/>
    <x v="3"/>
    <x v="3"/>
    <x v="3"/>
    <s v="AAD_NONE"/>
    <s v="ST01021100"/>
    <s v="1"/>
    <s v="-"/>
    <n v="23"/>
    <n v="23"/>
    <n v="23"/>
    <n v="23"/>
    <s v=""/>
    <x v="3"/>
  </r>
  <r>
    <x v="14"/>
    <x v="75"/>
    <s v="ES40"/>
    <x v="3"/>
    <x v="3"/>
    <x v="3"/>
    <s v="AAD_NONE"/>
    <s v="ST01021200"/>
    <s v="1"/>
    <s v="-"/>
    <n v="22164"/>
    <n v="22164"/>
    <n v="22164"/>
    <n v="22164"/>
    <s v=""/>
    <x v="3"/>
  </r>
  <r>
    <x v="14"/>
    <x v="75"/>
    <s v="ES40"/>
    <x v="3"/>
    <x v="3"/>
    <x v="3"/>
    <s v="AAD_NONE"/>
    <s v="ST01021300"/>
    <s v="1"/>
    <s v="-"/>
    <n v="625"/>
    <n v="625"/>
    <n v="625"/>
    <n v="625"/>
    <s v=""/>
    <x v="3"/>
  </r>
  <r>
    <x v="14"/>
    <x v="75"/>
    <s v="ES40"/>
    <x v="3"/>
    <x v="3"/>
    <x v="3"/>
    <s v="AAD_NONE"/>
    <s v="ST01031000"/>
    <s v="1"/>
    <s v="-"/>
    <n v="8"/>
    <n v="8"/>
    <n v="8"/>
    <n v="8"/>
    <s v=""/>
    <x v="3"/>
  </r>
  <r>
    <x v="14"/>
    <x v="75"/>
    <s v="ES40"/>
    <x v="3"/>
    <x v="3"/>
    <x v="3"/>
    <s v="AAD_NONE"/>
    <s v="ST01031200"/>
    <s v="1"/>
    <s v="-"/>
    <n v="53"/>
    <n v="53"/>
    <n v="53"/>
    <n v="53"/>
    <s v=""/>
    <x v="3"/>
  </r>
  <r>
    <x v="14"/>
    <x v="75"/>
    <s v="ES40"/>
    <x v="3"/>
    <x v="3"/>
    <x v="3"/>
    <s v="AAD_NONE"/>
    <s v="ST01031300"/>
    <s v="1"/>
    <s v="-"/>
    <n v="41"/>
    <n v="41"/>
    <n v="41"/>
    <n v="41"/>
    <s v=""/>
    <x v="3"/>
  </r>
  <r>
    <x v="14"/>
    <x v="75"/>
    <s v="ES40"/>
    <x v="3"/>
    <x v="3"/>
    <x v="3"/>
    <s v="AAD_NONE"/>
    <s v="ST01031400"/>
    <s v="1"/>
    <s v="-"/>
    <n v="34"/>
    <n v="34"/>
    <n v="34"/>
    <n v="34"/>
    <s v=""/>
    <x v="3"/>
  </r>
  <r>
    <x v="14"/>
    <x v="75"/>
    <s v="ES40"/>
    <x v="3"/>
    <x v="3"/>
    <x v="3"/>
    <s v="AAD_NONE"/>
    <s v="ST01041400"/>
    <s v="1"/>
    <s v="-"/>
    <n v="17"/>
    <n v="17"/>
    <n v="17"/>
    <n v="17"/>
    <s v=""/>
    <x v="3"/>
  </r>
  <r>
    <x v="14"/>
    <x v="75"/>
    <s v="ES40"/>
    <x v="3"/>
    <x v="3"/>
    <x v="3"/>
    <s v="AAD_NONE"/>
    <s v="ST01041700"/>
    <s v="1"/>
    <s v="-"/>
    <n v="17"/>
    <n v="17"/>
    <n v="17"/>
    <n v="17"/>
    <s v=""/>
    <x v="3"/>
  </r>
  <r>
    <x v="14"/>
    <x v="75"/>
    <s v="ES40"/>
    <x v="3"/>
    <x v="3"/>
    <x v="3"/>
    <s v="AAD_NONE"/>
    <s v="ST01051800"/>
    <s v="1"/>
    <s v="-"/>
    <n v="1231"/>
    <n v="1231"/>
    <n v="1231"/>
    <n v="1231"/>
    <s v=""/>
    <x v="3"/>
  </r>
  <r>
    <x v="14"/>
    <x v="75"/>
    <s v="ES40"/>
    <x v="3"/>
    <x v="3"/>
    <x v="3"/>
    <s v="AAD_NONE"/>
    <s v="ST01051900"/>
    <s v="1"/>
    <s v="-"/>
    <n v="60"/>
    <n v="60"/>
    <n v="60"/>
    <n v="60"/>
    <s v=""/>
    <x v="3"/>
  </r>
  <r>
    <x v="14"/>
    <x v="75"/>
    <s v="ES40"/>
    <x v="3"/>
    <x v="3"/>
    <x v="3"/>
    <s v="AAD_NONE"/>
    <s v="ST01052000"/>
    <s v="1"/>
    <s v="-"/>
    <n v="33952"/>
    <n v="33952"/>
    <n v="33952"/>
    <n v="33952"/>
    <s v=""/>
    <x v="3"/>
  </r>
  <r>
    <x v="14"/>
    <x v="75"/>
    <s v="ES40"/>
    <x v="3"/>
    <x v="3"/>
    <x v="3"/>
    <s v="AAD_NONE"/>
    <s v="SY02020100"/>
    <s v="1"/>
    <s v="-"/>
    <n v="275000"/>
    <n v="275000"/>
    <n v="275000"/>
    <n v="275000"/>
    <s v=""/>
    <x v="3"/>
  </r>
  <r>
    <x v="14"/>
    <x v="75"/>
    <s v="ES40"/>
    <x v="3"/>
    <x v="3"/>
    <x v="3"/>
    <s v="AAD_NONE"/>
    <s v="SY02020200"/>
    <s v="1"/>
    <s v="-"/>
    <n v="225000"/>
    <n v="225000"/>
    <n v="225000"/>
    <n v="225000"/>
    <s v=""/>
    <x v="3"/>
  </r>
  <r>
    <x v="14"/>
    <x v="75"/>
    <s v="ES40"/>
    <x v="4"/>
    <x v="0"/>
    <x v="3"/>
    <s v="AAD_NONE"/>
    <s v="ST01010100"/>
    <s v="1"/>
    <s v="-"/>
    <n v="554169"/>
    <n v="540710"/>
    <n v="540710"/>
    <n v="540710"/>
    <s v=""/>
    <x v="3"/>
  </r>
  <r>
    <x v="14"/>
    <x v="75"/>
    <s v="ES40"/>
    <x v="4"/>
    <x v="0"/>
    <x v="3"/>
    <s v="AAD_NONE"/>
    <s v="ST01010200"/>
    <s v="1"/>
    <s v="-"/>
    <n v="293467"/>
    <n v="282072"/>
    <n v="282072"/>
    <n v="282072"/>
    <s v=""/>
    <x v="3"/>
  </r>
  <r>
    <x v="14"/>
    <x v="75"/>
    <s v="ES40"/>
    <x v="4"/>
    <x v="0"/>
    <x v="3"/>
    <s v="AAD_NONE"/>
    <s v="ST01010400"/>
    <s v="1"/>
    <s v="-"/>
    <n v="113984"/>
    <n v="113420"/>
    <n v="113420"/>
    <n v="113420"/>
    <s v=""/>
    <x v="3"/>
  </r>
  <r>
    <x v="14"/>
    <x v="75"/>
    <s v="ES40"/>
    <x v="4"/>
    <x v="0"/>
    <x v="3"/>
    <s v="AAD_NONE"/>
    <s v="ST01010600"/>
    <s v="1"/>
    <s v="-"/>
    <n v="74297"/>
    <n v="71219"/>
    <n v="71219"/>
    <n v="71219"/>
    <s v=""/>
    <x v="3"/>
  </r>
  <r>
    <x v="14"/>
    <x v="75"/>
    <s v="ES40"/>
    <x v="4"/>
    <x v="0"/>
    <x v="3"/>
    <s v="AAD_NONE"/>
    <s v="ST01020700"/>
    <s v="1"/>
    <s v="-"/>
    <n v="883146"/>
    <n v="870583"/>
    <n v="870579"/>
    <n v="870579"/>
    <s v=""/>
    <x v="3"/>
  </r>
  <r>
    <x v="14"/>
    <x v="75"/>
    <s v="ES40"/>
    <x v="4"/>
    <x v="0"/>
    <x v="3"/>
    <s v="AAD_NONE"/>
    <s v="ST01020900"/>
    <s v="1"/>
    <s v="-"/>
    <n v="1220492"/>
    <n v="1200958"/>
    <n v="1200958"/>
    <n v="1200958"/>
    <s v=""/>
    <x v="3"/>
  </r>
  <r>
    <x v="14"/>
    <x v="75"/>
    <s v="ES40"/>
    <x v="4"/>
    <x v="0"/>
    <x v="3"/>
    <s v="AAD_NONE"/>
    <s v="ST01021000"/>
    <s v="1"/>
    <s v="-"/>
    <n v="2737988"/>
    <n v="2692388"/>
    <n v="2692187"/>
    <n v="2692187"/>
    <s v=""/>
    <x v="3"/>
  </r>
  <r>
    <x v="14"/>
    <x v="75"/>
    <s v="ES40"/>
    <x v="4"/>
    <x v="0"/>
    <x v="3"/>
    <s v="AAD_NONE"/>
    <s v="ST01021100"/>
    <s v="1"/>
    <s v="-"/>
    <n v="112026"/>
    <n v="106887"/>
    <n v="106886"/>
    <n v="106886"/>
    <s v=""/>
    <x v="3"/>
  </r>
  <r>
    <x v="14"/>
    <x v="75"/>
    <s v="ES40"/>
    <x v="4"/>
    <x v="0"/>
    <x v="3"/>
    <s v="AAD_NONE"/>
    <s v="ST01021200"/>
    <s v="1"/>
    <s v="-"/>
    <n v="906512"/>
    <n v="882615"/>
    <n v="882538"/>
    <n v="882538"/>
    <s v=""/>
    <x v="3"/>
  </r>
  <r>
    <x v="14"/>
    <x v="75"/>
    <s v="ES40"/>
    <x v="4"/>
    <x v="0"/>
    <x v="3"/>
    <s v="AAD_NONE"/>
    <s v="ST01021300"/>
    <s v="1"/>
    <s v="-"/>
    <n v="245507"/>
    <n v="242718"/>
    <n v="242716"/>
    <n v="242716"/>
    <s v=""/>
    <x v="3"/>
  </r>
  <r>
    <x v="14"/>
    <x v="75"/>
    <s v="ES40"/>
    <x v="4"/>
    <x v="0"/>
    <x v="3"/>
    <s v="AAD_NONE"/>
    <s v="ST01031000"/>
    <s v="1"/>
    <s v="-"/>
    <n v="101655"/>
    <n v="97982"/>
    <n v="97982"/>
    <n v="97982"/>
    <s v=""/>
    <x v="3"/>
  </r>
  <r>
    <x v="14"/>
    <x v="75"/>
    <s v="ES40"/>
    <x v="4"/>
    <x v="0"/>
    <x v="3"/>
    <s v="AAD_NONE"/>
    <s v="ST01031100"/>
    <s v="1"/>
    <s v="-"/>
    <n v="1060648"/>
    <n v="1052284"/>
    <n v="1052284"/>
    <n v="1052284"/>
    <s v=""/>
    <x v="3"/>
  </r>
  <r>
    <x v="14"/>
    <x v="75"/>
    <s v="ES40"/>
    <x v="4"/>
    <x v="0"/>
    <x v="3"/>
    <s v="AAD_NONE"/>
    <s v="ST01031200"/>
    <s v="1"/>
    <s v="-"/>
    <n v="279396"/>
    <n v="266916"/>
    <n v="266915"/>
    <n v="266915"/>
    <s v=""/>
    <x v="3"/>
  </r>
  <r>
    <x v="14"/>
    <x v="75"/>
    <s v="ES40"/>
    <x v="4"/>
    <x v="0"/>
    <x v="3"/>
    <s v="AAD_NONE"/>
    <s v="ST01031300"/>
    <s v="1"/>
    <s v="-"/>
    <n v="1578263"/>
    <n v="1602912"/>
    <n v="1602912"/>
    <n v="1602912"/>
    <s v=""/>
    <x v="3"/>
  </r>
  <r>
    <x v="14"/>
    <x v="75"/>
    <s v="ES40"/>
    <x v="4"/>
    <x v="0"/>
    <x v="3"/>
    <s v="AAD_NONE"/>
    <s v="ST01031400"/>
    <s v="1"/>
    <s v="-"/>
    <n v="243620"/>
    <n v="238647"/>
    <n v="238647"/>
    <n v="238647"/>
    <s v=""/>
    <x v="3"/>
  </r>
  <r>
    <x v="14"/>
    <x v="75"/>
    <s v="ES40"/>
    <x v="4"/>
    <x v="0"/>
    <x v="3"/>
    <s v="AAD_NONE"/>
    <s v="ST01041400"/>
    <s v="1"/>
    <s v="-"/>
    <n v="515020"/>
    <n v="513407"/>
    <n v="513407"/>
    <n v="513407"/>
    <s v=""/>
    <x v="3"/>
  </r>
  <r>
    <x v="14"/>
    <x v="75"/>
    <s v="ES40"/>
    <x v="4"/>
    <x v="0"/>
    <x v="3"/>
    <s v="AAD_NONE"/>
    <s v="ST01041600"/>
    <s v="1"/>
    <s v="-"/>
    <n v="1358455"/>
    <n v="1343360"/>
    <n v="1343861"/>
    <n v="1343861"/>
    <s v=""/>
    <x v="3"/>
  </r>
  <r>
    <x v="14"/>
    <x v="75"/>
    <s v="ES40"/>
    <x v="4"/>
    <x v="0"/>
    <x v="3"/>
    <s v="AAD_NONE"/>
    <s v="ST01041700"/>
    <s v="1"/>
    <s v="-"/>
    <n v="227439"/>
    <n v="224612"/>
    <n v="224612"/>
    <n v="224612"/>
    <s v=""/>
    <x v="3"/>
  </r>
  <r>
    <x v="14"/>
    <x v="75"/>
    <s v="ES40"/>
    <x v="4"/>
    <x v="0"/>
    <x v="3"/>
    <s v="AAD_NONE"/>
    <s v="ST01051800"/>
    <s v="1"/>
    <s v="-"/>
    <n v="341518"/>
    <n v="329281"/>
    <n v="329277"/>
    <n v="329277"/>
    <s v=""/>
    <x v="3"/>
  </r>
  <r>
    <x v="14"/>
    <x v="75"/>
    <s v="ES40"/>
    <x v="4"/>
    <x v="0"/>
    <x v="3"/>
    <s v="AAD_NONE"/>
    <s v="ST01051900"/>
    <s v="1"/>
    <s v="-"/>
    <n v="36313"/>
    <n v="34249"/>
    <n v="34249"/>
    <n v="34249"/>
    <s v=""/>
    <x v="3"/>
  </r>
  <r>
    <x v="14"/>
    <x v="75"/>
    <s v="ES40"/>
    <x v="4"/>
    <x v="0"/>
    <x v="3"/>
    <s v="AAD_NONE"/>
    <s v="ST01052000"/>
    <s v="1"/>
    <s v="-"/>
    <n v="1130633"/>
    <n v="1105001"/>
    <n v="1104791"/>
    <n v="1104791"/>
    <s v=""/>
    <x v="3"/>
  </r>
  <r>
    <x v="14"/>
    <x v="75"/>
    <s v="ES40"/>
    <x v="4"/>
    <x v="0"/>
    <x v="3"/>
    <s v="AAD_NONE"/>
    <s v="SY01010100"/>
    <s v="1"/>
    <s v="-"/>
    <n v="13607"/>
    <n v="12536"/>
    <n v="12536"/>
    <n v="12536"/>
    <s v=""/>
    <x v="3"/>
  </r>
  <r>
    <x v="14"/>
    <x v="75"/>
    <s v="ES40"/>
    <x v="4"/>
    <x v="0"/>
    <x v="3"/>
    <s v="AAD_NONE"/>
    <s v="SY01010500"/>
    <s v="1"/>
    <s v="-"/>
    <n v="6752"/>
    <n v="6221"/>
    <n v="6221"/>
    <n v="6221"/>
    <s v=""/>
    <x v="3"/>
  </r>
  <r>
    <x v="14"/>
    <x v="75"/>
    <s v="ES40"/>
    <x v="4"/>
    <x v="0"/>
    <x v="3"/>
    <s v="AAD_NONE"/>
    <s v="SY02020100"/>
    <s v="1"/>
    <s v="-"/>
    <n v="714703"/>
    <n v="705978"/>
    <n v="705978"/>
    <n v="705978"/>
    <s v=""/>
    <x v="3"/>
  </r>
  <r>
    <x v="14"/>
    <x v="75"/>
    <s v="ES40"/>
    <x v="4"/>
    <x v="0"/>
    <x v="3"/>
    <s v="AAD_NONE"/>
    <s v="SY02020200"/>
    <s v="1"/>
    <s v="-"/>
    <n v="582592"/>
    <n v="575624"/>
    <n v="575624"/>
    <n v="575624"/>
    <s v=""/>
    <x v="3"/>
  </r>
  <r>
    <x v="14"/>
    <x v="75"/>
    <s v="ES40"/>
    <x v="4"/>
    <x v="0"/>
    <x v="13"/>
    <s v="AAD_NONE"/>
    <s v="ST01010100"/>
    <s v="1"/>
    <s v="-"/>
    <n v="24301"/>
    <n v="24136"/>
    <n v="24136"/>
    <n v="24136"/>
    <s v=""/>
    <x v="13"/>
  </r>
  <r>
    <x v="14"/>
    <x v="75"/>
    <s v="ES40"/>
    <x v="4"/>
    <x v="0"/>
    <x v="13"/>
    <s v="AAD_NONE"/>
    <s v="ST01010200"/>
    <s v="1"/>
    <s v="-"/>
    <n v="10730"/>
    <n v="10728"/>
    <n v="10728"/>
    <n v="10728"/>
    <s v=""/>
    <x v="13"/>
  </r>
  <r>
    <x v="14"/>
    <x v="75"/>
    <s v="ES40"/>
    <x v="4"/>
    <x v="0"/>
    <x v="13"/>
    <s v="AAD_NONE"/>
    <s v="ST01010400"/>
    <s v="1"/>
    <s v="-"/>
    <n v="3219"/>
    <n v="3200"/>
    <n v="3200"/>
    <n v="3200"/>
    <s v=""/>
    <x v="13"/>
  </r>
  <r>
    <x v="14"/>
    <x v="75"/>
    <s v="ES40"/>
    <x v="4"/>
    <x v="0"/>
    <x v="13"/>
    <s v="AAD_NONE"/>
    <s v="ST01010600"/>
    <s v="1"/>
    <s v="-"/>
    <n v="3378"/>
    <n v="3367"/>
    <n v="3367"/>
    <n v="3367"/>
    <s v=""/>
    <x v="13"/>
  </r>
  <r>
    <x v="14"/>
    <x v="75"/>
    <s v="ES40"/>
    <x v="4"/>
    <x v="0"/>
    <x v="13"/>
    <s v="AAD_NONE"/>
    <s v="ST01020700"/>
    <s v="1"/>
    <s v="-"/>
    <n v="33595"/>
    <n v="33607"/>
    <n v="33607"/>
    <n v="33607"/>
    <s v=""/>
    <x v="13"/>
  </r>
  <r>
    <x v="14"/>
    <x v="75"/>
    <s v="ES40"/>
    <x v="4"/>
    <x v="0"/>
    <x v="13"/>
    <s v="AAD_NONE"/>
    <s v="ST01020900"/>
    <s v="1"/>
    <s v="-"/>
    <n v="48819"/>
    <n v="48469"/>
    <n v="48469"/>
    <n v="48469"/>
    <s v=""/>
    <x v="13"/>
  </r>
  <r>
    <x v="14"/>
    <x v="75"/>
    <s v="ES40"/>
    <x v="4"/>
    <x v="0"/>
    <x v="13"/>
    <s v="AAD_NONE"/>
    <s v="ST01021000"/>
    <s v="1"/>
    <s v="-"/>
    <n v="163284"/>
    <n v="162608"/>
    <n v="162608"/>
    <n v="162608"/>
    <s v=""/>
    <x v="13"/>
  </r>
  <r>
    <x v="14"/>
    <x v="75"/>
    <s v="ES40"/>
    <x v="4"/>
    <x v="0"/>
    <x v="13"/>
    <s v="AAD_NONE"/>
    <s v="ST01021100"/>
    <s v="1"/>
    <s v="-"/>
    <n v="4909"/>
    <n v="4911"/>
    <n v="4911"/>
    <n v="4911"/>
    <s v=""/>
    <x v="13"/>
  </r>
  <r>
    <x v="14"/>
    <x v="75"/>
    <s v="ES40"/>
    <x v="4"/>
    <x v="0"/>
    <x v="13"/>
    <s v="AAD_NONE"/>
    <s v="ST01021200"/>
    <s v="1"/>
    <s v="-"/>
    <n v="47688"/>
    <n v="47698"/>
    <n v="47698"/>
    <n v="47698"/>
    <s v=""/>
    <x v="13"/>
  </r>
  <r>
    <x v="14"/>
    <x v="75"/>
    <s v="ES40"/>
    <x v="4"/>
    <x v="0"/>
    <x v="13"/>
    <s v="AAD_NONE"/>
    <s v="ST01021300"/>
    <s v="1"/>
    <s v="-"/>
    <n v="9609"/>
    <n v="9550"/>
    <n v="9550"/>
    <n v="9550"/>
    <s v=""/>
    <x v="13"/>
  </r>
  <r>
    <x v="14"/>
    <x v="75"/>
    <s v="ES40"/>
    <x v="4"/>
    <x v="0"/>
    <x v="13"/>
    <s v="AAD_NONE"/>
    <s v="ST01031000"/>
    <s v="1"/>
    <s v="-"/>
    <n v="3701"/>
    <n v="3702"/>
    <n v="3702"/>
    <n v="3702"/>
    <s v=""/>
    <x v="13"/>
  </r>
  <r>
    <x v="14"/>
    <x v="75"/>
    <s v="ES40"/>
    <x v="4"/>
    <x v="0"/>
    <x v="13"/>
    <s v="AAD_NONE"/>
    <s v="ST01031100"/>
    <s v="1"/>
    <s v="-"/>
    <n v="40245"/>
    <n v="39966"/>
    <n v="39966"/>
    <n v="39966"/>
    <s v=""/>
    <x v="13"/>
  </r>
  <r>
    <x v="14"/>
    <x v="75"/>
    <s v="ES40"/>
    <x v="4"/>
    <x v="0"/>
    <x v="13"/>
    <s v="AAD_NONE"/>
    <s v="ST01031200"/>
    <s v="1"/>
    <s v="-"/>
    <n v="11622"/>
    <n v="11625"/>
    <n v="11625"/>
    <n v="11625"/>
    <s v=""/>
    <x v="13"/>
  </r>
  <r>
    <x v="14"/>
    <x v="75"/>
    <s v="ES40"/>
    <x v="4"/>
    <x v="0"/>
    <x v="13"/>
    <s v="AAD_NONE"/>
    <s v="ST01031300"/>
    <s v="1"/>
    <s v="-"/>
    <n v="54265"/>
    <n v="56169"/>
    <n v="56169"/>
    <n v="56169"/>
    <s v=""/>
    <x v="13"/>
  </r>
  <r>
    <x v="14"/>
    <x v="75"/>
    <s v="ES40"/>
    <x v="4"/>
    <x v="0"/>
    <x v="13"/>
    <s v="AAD_NONE"/>
    <s v="ST01031400"/>
    <s v="1"/>
    <s v="-"/>
    <n v="11780"/>
    <n v="11677"/>
    <n v="11677"/>
    <n v="11677"/>
    <s v=""/>
    <x v="13"/>
  </r>
  <r>
    <x v="14"/>
    <x v="75"/>
    <s v="ES40"/>
    <x v="4"/>
    <x v="0"/>
    <x v="13"/>
    <s v="AAD_NONE"/>
    <s v="ST01041400"/>
    <s v="1"/>
    <s v="-"/>
    <n v="24867"/>
    <n v="24835"/>
    <n v="24835"/>
    <n v="24835"/>
    <s v=""/>
    <x v="13"/>
  </r>
  <r>
    <x v="14"/>
    <x v="75"/>
    <s v="ES40"/>
    <x v="4"/>
    <x v="0"/>
    <x v="13"/>
    <s v="AAD_NONE"/>
    <s v="ST01041600"/>
    <s v="1"/>
    <s v="-"/>
    <n v="38523"/>
    <n v="38468"/>
    <n v="38468"/>
    <n v="38468"/>
    <s v=""/>
    <x v="13"/>
  </r>
  <r>
    <x v="14"/>
    <x v="75"/>
    <s v="ES40"/>
    <x v="4"/>
    <x v="0"/>
    <x v="13"/>
    <s v="AAD_NONE"/>
    <s v="ST01041700"/>
    <s v="1"/>
    <s v="-"/>
    <n v="18002"/>
    <n v="17955"/>
    <n v="17955"/>
    <n v="17955"/>
    <s v=""/>
    <x v="13"/>
  </r>
  <r>
    <x v="14"/>
    <x v="75"/>
    <s v="ES40"/>
    <x v="4"/>
    <x v="0"/>
    <x v="13"/>
    <s v="AAD_NONE"/>
    <s v="ST01051800"/>
    <s v="1"/>
    <s v="-"/>
    <n v="20918"/>
    <n v="20920"/>
    <n v="20920"/>
    <n v="20920"/>
    <s v=""/>
    <x v="13"/>
  </r>
  <r>
    <x v="14"/>
    <x v="75"/>
    <s v="ES40"/>
    <x v="4"/>
    <x v="0"/>
    <x v="13"/>
    <s v="AAD_NONE"/>
    <s v="ST01051900"/>
    <s v="1"/>
    <s v="-"/>
    <n v="1747"/>
    <n v="1748"/>
    <n v="1748"/>
    <n v="1748"/>
    <s v=""/>
    <x v="13"/>
  </r>
  <r>
    <x v="14"/>
    <x v="75"/>
    <s v="ES40"/>
    <x v="4"/>
    <x v="0"/>
    <x v="13"/>
    <s v="AAD_NONE"/>
    <s v="ST01052000"/>
    <s v="1"/>
    <s v="-"/>
    <n v="19319"/>
    <n v="19169"/>
    <n v="19169"/>
    <n v="19169"/>
    <s v=""/>
    <x v="13"/>
  </r>
  <r>
    <x v="14"/>
    <x v="75"/>
    <s v="ES40"/>
    <x v="4"/>
    <x v="0"/>
    <x v="13"/>
    <s v="AAD_NONE"/>
    <s v="SY01010100"/>
    <s v="1"/>
    <s v="-"/>
    <n v="499"/>
    <n v="499"/>
    <n v="499"/>
    <n v="499"/>
    <s v=""/>
    <x v="13"/>
  </r>
  <r>
    <x v="14"/>
    <x v="75"/>
    <s v="ES40"/>
    <x v="4"/>
    <x v="0"/>
    <x v="13"/>
    <s v="AAD_NONE"/>
    <s v="SY01010500"/>
    <s v="1"/>
    <s v="-"/>
    <n v="248"/>
    <n v="248"/>
    <n v="248"/>
    <n v="248"/>
    <s v=""/>
    <x v="13"/>
  </r>
  <r>
    <x v="14"/>
    <x v="75"/>
    <s v="ES40"/>
    <x v="4"/>
    <x v="0"/>
    <x v="13"/>
    <s v="AAD_NONE"/>
    <s v="SY02020100"/>
    <s v="1"/>
    <s v="-"/>
    <n v="10266"/>
    <n v="10273"/>
    <n v="10273"/>
    <n v="10273"/>
    <s v=""/>
    <x v="13"/>
  </r>
  <r>
    <x v="14"/>
    <x v="75"/>
    <s v="ES40"/>
    <x v="4"/>
    <x v="0"/>
    <x v="13"/>
    <s v="AAD_NONE"/>
    <s v="SY02020200"/>
    <s v="1"/>
    <s v="-"/>
    <n v="8320"/>
    <n v="8326"/>
    <n v="8326"/>
    <n v="8326"/>
    <s v=""/>
    <x v="13"/>
  </r>
  <r>
    <x v="14"/>
    <x v="75"/>
    <s v="ES40"/>
    <x v="4"/>
    <x v="4"/>
    <x v="3"/>
    <s v="AAD_NONE"/>
    <s v="ST01010100"/>
    <s v="1"/>
    <s v="9S40-BM21-01122RENT"/>
    <n v="2292"/>
    <n v="2549"/>
    <n v="2746"/>
    <m/>
    <s v=""/>
    <x v="3"/>
  </r>
  <r>
    <x v="14"/>
    <x v="75"/>
    <s v="ES40"/>
    <x v="4"/>
    <x v="4"/>
    <x v="3"/>
    <s v="AAD_NONE"/>
    <s v="ST01010100"/>
    <s v="1"/>
    <s v="9S40-BM21-01122ELIS"/>
    <n v="314"/>
    <n v="125"/>
    <m/>
    <m/>
    <s v=""/>
    <x v="3"/>
  </r>
  <r>
    <x v="14"/>
    <x v="75"/>
    <s v="ES40"/>
    <x v="4"/>
    <x v="4"/>
    <x v="3"/>
    <s v="AAD_NONE"/>
    <s v="ST01010100"/>
    <s v="1"/>
    <s v="9S40-BM21-01122IO"/>
    <n v="935"/>
    <n v="886"/>
    <m/>
    <m/>
    <s v=""/>
    <x v="3"/>
  </r>
  <r>
    <x v="14"/>
    <x v="75"/>
    <s v="ES40"/>
    <x v="4"/>
    <x v="4"/>
    <x v="3"/>
    <s v="AAD_NONE"/>
    <s v="ST01010200"/>
    <s v="1"/>
    <s v="9S40-BM21-01122RENT"/>
    <n v="1477"/>
    <n v="1652"/>
    <n v="1780"/>
    <m/>
    <s v=""/>
    <x v="3"/>
  </r>
  <r>
    <x v="14"/>
    <x v="75"/>
    <s v="ES40"/>
    <x v="4"/>
    <x v="4"/>
    <x v="3"/>
    <s v="AAD_NONE"/>
    <s v="ST01010200"/>
    <s v="1"/>
    <s v="9S40-BM21-01122ELIS"/>
    <n v="207"/>
    <n v="83"/>
    <m/>
    <m/>
    <s v=""/>
    <x v="3"/>
  </r>
  <r>
    <x v="14"/>
    <x v="75"/>
    <s v="ES40"/>
    <x v="4"/>
    <x v="4"/>
    <x v="3"/>
    <s v="AAD_NONE"/>
    <s v="ST01010200"/>
    <s v="1"/>
    <s v="9S40-BM21-01122IO"/>
    <n v="616"/>
    <n v="587"/>
    <m/>
    <m/>
    <s v=""/>
    <x v="3"/>
  </r>
  <r>
    <x v="14"/>
    <x v="75"/>
    <s v="ES40"/>
    <x v="4"/>
    <x v="4"/>
    <x v="3"/>
    <s v="AAD_NONE"/>
    <s v="ST01010400"/>
    <s v="1"/>
    <s v="9S40-BM21-01122RENT"/>
    <n v="447"/>
    <n v="499"/>
    <n v="537"/>
    <m/>
    <s v=""/>
    <x v="3"/>
  </r>
  <r>
    <x v="14"/>
    <x v="75"/>
    <s v="ES40"/>
    <x v="4"/>
    <x v="4"/>
    <x v="3"/>
    <s v="AAD_NONE"/>
    <s v="ST01010400"/>
    <s v="1"/>
    <s v="9S40-BM21-01122ELIS"/>
    <n v="24"/>
    <n v="9"/>
    <m/>
    <m/>
    <s v=""/>
    <x v="3"/>
  </r>
  <r>
    <x v="14"/>
    <x v="75"/>
    <s v="ES40"/>
    <x v="4"/>
    <x v="4"/>
    <x v="3"/>
    <s v="AAD_NONE"/>
    <s v="ST01010400"/>
    <s v="1"/>
    <s v="9S40-BM21-01122IO"/>
    <n v="71"/>
    <n v="67"/>
    <m/>
    <m/>
    <s v=""/>
    <x v="3"/>
  </r>
  <r>
    <x v="14"/>
    <x v="75"/>
    <s v="ES40"/>
    <x v="4"/>
    <x v="4"/>
    <x v="3"/>
    <s v="AAD_NONE"/>
    <s v="ST01010600"/>
    <s v="1"/>
    <s v="9S40-BM21-01122RENT"/>
    <n v="295"/>
    <n v="329"/>
    <n v="354"/>
    <m/>
    <s v=""/>
    <x v="3"/>
  </r>
  <r>
    <x v="14"/>
    <x v="75"/>
    <s v="ES40"/>
    <x v="4"/>
    <x v="4"/>
    <x v="3"/>
    <s v="AAD_NONE"/>
    <s v="ST01010600"/>
    <s v="1"/>
    <s v="9S40-BM21-01122ELIS"/>
    <n v="53"/>
    <n v="21"/>
    <m/>
    <m/>
    <s v=""/>
    <x v="3"/>
  </r>
  <r>
    <x v="14"/>
    <x v="75"/>
    <s v="ES40"/>
    <x v="4"/>
    <x v="4"/>
    <x v="3"/>
    <s v="AAD_NONE"/>
    <s v="ST01010600"/>
    <s v="1"/>
    <s v="9S40-BM21-01122IO"/>
    <n v="158"/>
    <n v="151"/>
    <m/>
    <m/>
    <s v=""/>
    <x v="3"/>
  </r>
  <r>
    <x v="14"/>
    <x v="75"/>
    <s v="ES40"/>
    <x v="4"/>
    <x v="4"/>
    <x v="3"/>
    <s v="AAD_NONE"/>
    <s v="ST01020700"/>
    <s v="1"/>
    <s v="9S40-BM21-01122RENT"/>
    <n v="5334"/>
    <n v="5966"/>
    <n v="6428"/>
    <m/>
    <s v=""/>
    <x v="3"/>
  </r>
  <r>
    <x v="14"/>
    <x v="75"/>
    <s v="ES40"/>
    <x v="4"/>
    <x v="4"/>
    <x v="3"/>
    <s v="AAD_NONE"/>
    <s v="ST01020700"/>
    <s v="1"/>
    <s v="9S40-BM21-01122ELIS"/>
    <n v="86"/>
    <n v="34"/>
    <m/>
    <m/>
    <s v=""/>
    <x v="3"/>
  </r>
  <r>
    <x v="14"/>
    <x v="75"/>
    <s v="ES40"/>
    <x v="4"/>
    <x v="4"/>
    <x v="3"/>
    <s v="AAD_NONE"/>
    <s v="ST01020700"/>
    <s v="1"/>
    <s v="9S40-BM21-01122IO"/>
    <n v="255"/>
    <n v="243"/>
    <m/>
    <m/>
    <s v=""/>
    <x v="3"/>
  </r>
  <r>
    <x v="14"/>
    <x v="75"/>
    <s v="ES40"/>
    <x v="4"/>
    <x v="4"/>
    <x v="3"/>
    <s v="AAD_NONE"/>
    <s v="ST01020900"/>
    <s v="1"/>
    <s v="9S40-BM21-01122RENT"/>
    <n v="5841"/>
    <n v="6502"/>
    <n v="7006"/>
    <m/>
    <s v=""/>
    <x v="3"/>
  </r>
  <r>
    <x v="14"/>
    <x v="75"/>
    <s v="ES40"/>
    <x v="4"/>
    <x v="4"/>
    <x v="3"/>
    <s v="AAD_NONE"/>
    <s v="ST01020900"/>
    <s v="1"/>
    <s v="9S40-BM21-01122ELIS"/>
    <n v="454"/>
    <n v="180"/>
    <m/>
    <m/>
    <s v=""/>
    <x v="3"/>
  </r>
  <r>
    <x v="14"/>
    <x v="75"/>
    <s v="ES40"/>
    <x v="4"/>
    <x v="4"/>
    <x v="3"/>
    <s v="AAD_NONE"/>
    <s v="ST01020900"/>
    <s v="1"/>
    <s v="9S40-BM21-01122IO"/>
    <n v="1351"/>
    <n v="1277"/>
    <m/>
    <m/>
    <s v=""/>
    <x v="3"/>
  </r>
  <r>
    <x v="14"/>
    <x v="75"/>
    <s v="ES40"/>
    <x v="4"/>
    <x v="4"/>
    <x v="3"/>
    <s v="AAD_NONE"/>
    <s v="ST01021000"/>
    <s v="1"/>
    <s v="9S40-BM21-01122RENT"/>
    <n v="9044"/>
    <n v="10056"/>
    <n v="10836"/>
    <m/>
    <s v=""/>
    <x v="3"/>
  </r>
  <r>
    <x v="14"/>
    <x v="75"/>
    <s v="ES40"/>
    <x v="4"/>
    <x v="4"/>
    <x v="3"/>
    <s v="AAD_NONE"/>
    <s v="ST01021000"/>
    <s v="1"/>
    <s v="9S40-BM21-01153KOOS"/>
    <n v="1629"/>
    <m/>
    <m/>
    <m/>
    <s v=""/>
    <x v="3"/>
  </r>
  <r>
    <x v="14"/>
    <x v="75"/>
    <s v="ES40"/>
    <x v="4"/>
    <x v="4"/>
    <x v="3"/>
    <s v="AAD_NONE"/>
    <s v="ST01021000"/>
    <s v="1"/>
    <s v="9S40-BM21-01122ELIS"/>
    <n v="791"/>
    <n v="313"/>
    <m/>
    <m/>
    <s v=""/>
    <x v="3"/>
  </r>
  <r>
    <x v="14"/>
    <x v="75"/>
    <s v="ES40"/>
    <x v="4"/>
    <x v="4"/>
    <x v="3"/>
    <s v="AAD_NONE"/>
    <s v="ST01021000"/>
    <s v="1"/>
    <s v="9S40-BM21-01122IO"/>
    <n v="2353"/>
    <n v="2222"/>
    <m/>
    <m/>
    <s v=""/>
    <x v="3"/>
  </r>
  <r>
    <x v="14"/>
    <x v="75"/>
    <s v="ES40"/>
    <x v="4"/>
    <x v="4"/>
    <x v="3"/>
    <s v="AAD_NONE"/>
    <s v="ST01021000"/>
    <s v="1"/>
    <s v="9S40-BM21-01122SIRE"/>
    <n v="13313"/>
    <n v="13313"/>
    <m/>
    <m/>
    <s v=""/>
    <x v="3"/>
  </r>
  <r>
    <x v="14"/>
    <x v="75"/>
    <s v="ES40"/>
    <x v="4"/>
    <x v="4"/>
    <x v="3"/>
    <s v="AAD_NONE"/>
    <s v="ST01021100"/>
    <s v="1"/>
    <s v="9S40-BM21-01122RENT"/>
    <n v="478"/>
    <n v="535"/>
    <n v="577"/>
    <m/>
    <s v=""/>
    <x v="3"/>
  </r>
  <r>
    <x v="14"/>
    <x v="75"/>
    <s v="ES40"/>
    <x v="4"/>
    <x v="4"/>
    <x v="3"/>
    <s v="AAD_NONE"/>
    <s v="ST01021100"/>
    <s v="1"/>
    <s v="9S40-BM21-01122ELIS"/>
    <n v="121"/>
    <n v="48"/>
    <m/>
    <m/>
    <s v=""/>
    <x v="3"/>
  </r>
  <r>
    <x v="14"/>
    <x v="75"/>
    <s v="ES40"/>
    <x v="4"/>
    <x v="4"/>
    <x v="3"/>
    <s v="AAD_NONE"/>
    <s v="ST01021100"/>
    <s v="1"/>
    <s v="9S40-BM21-01122IO"/>
    <n v="359"/>
    <n v="342"/>
    <m/>
    <m/>
    <s v=""/>
    <x v="3"/>
  </r>
  <r>
    <x v="14"/>
    <x v="75"/>
    <s v="ES40"/>
    <x v="4"/>
    <x v="4"/>
    <x v="3"/>
    <s v="AAD_NONE"/>
    <s v="ST01021200"/>
    <s v="1"/>
    <s v="9S40-BM21-01122RENT"/>
    <n v="4514"/>
    <n v="5049"/>
    <n v="5440"/>
    <m/>
    <s v=""/>
    <x v="3"/>
  </r>
  <r>
    <x v="14"/>
    <x v="75"/>
    <s v="ES40"/>
    <x v="4"/>
    <x v="4"/>
    <x v="3"/>
    <s v="AAD_NONE"/>
    <s v="ST01021200"/>
    <s v="1"/>
    <s v="9S40-BM21-01122ELIS"/>
    <n v="362"/>
    <n v="145"/>
    <m/>
    <m/>
    <s v=""/>
    <x v="3"/>
  </r>
  <r>
    <x v="14"/>
    <x v="75"/>
    <s v="ES40"/>
    <x v="4"/>
    <x v="4"/>
    <x v="3"/>
    <s v="AAD_NONE"/>
    <s v="ST01021200"/>
    <s v="1"/>
    <s v="9S40-BM21-01122IO"/>
    <n v="1077"/>
    <n v="1027"/>
    <m/>
    <m/>
    <s v=""/>
    <x v="3"/>
  </r>
  <r>
    <x v="14"/>
    <x v="75"/>
    <s v="ES40"/>
    <x v="4"/>
    <x v="4"/>
    <x v="3"/>
    <s v="AAD_NONE"/>
    <s v="ST01021300"/>
    <s v="1"/>
    <s v="9S40-BM21-01122RENT"/>
    <n v="1076"/>
    <n v="1198"/>
    <n v="1291"/>
    <m/>
    <s v=""/>
    <x v="3"/>
  </r>
  <r>
    <x v="14"/>
    <x v="75"/>
    <s v="ES40"/>
    <x v="4"/>
    <x v="4"/>
    <x v="3"/>
    <s v="AAD_NONE"/>
    <s v="ST01021300"/>
    <s v="1"/>
    <s v="9S40-BM21-01122ELIS"/>
    <n v="70"/>
    <n v="28"/>
    <m/>
    <m/>
    <s v=""/>
    <x v="3"/>
  </r>
  <r>
    <x v="14"/>
    <x v="75"/>
    <s v="ES40"/>
    <x v="4"/>
    <x v="4"/>
    <x v="3"/>
    <s v="AAD_NONE"/>
    <s v="ST01021300"/>
    <s v="1"/>
    <s v="9S40-BM21-01122IO"/>
    <n v="209"/>
    <n v="197"/>
    <m/>
    <m/>
    <s v=""/>
    <x v="3"/>
  </r>
  <r>
    <x v="14"/>
    <x v="75"/>
    <s v="ES40"/>
    <x v="4"/>
    <x v="4"/>
    <x v="3"/>
    <s v="AAD_NONE"/>
    <s v="ST01021300"/>
    <s v="1"/>
    <s v="9S40-BM21-01122SIRE"/>
    <n v="2280"/>
    <n v="2280"/>
    <m/>
    <m/>
    <s v=""/>
    <x v="3"/>
  </r>
  <r>
    <x v="14"/>
    <x v="75"/>
    <s v="ES40"/>
    <x v="4"/>
    <x v="4"/>
    <x v="3"/>
    <s v="AAD_NONE"/>
    <s v="ST01031000"/>
    <s v="1"/>
    <s v="9S40-BM21-01122RENT"/>
    <n v="586"/>
    <n v="655"/>
    <n v="706"/>
    <m/>
    <s v=""/>
    <x v="3"/>
  </r>
  <r>
    <x v="14"/>
    <x v="75"/>
    <s v="ES40"/>
    <x v="4"/>
    <x v="4"/>
    <x v="3"/>
    <s v="AAD_NONE"/>
    <s v="ST01031000"/>
    <s v="1"/>
    <s v="9S40-BM21-01122ELIS"/>
    <n v="40"/>
    <n v="16"/>
    <m/>
    <m/>
    <s v=""/>
    <x v="3"/>
  </r>
  <r>
    <x v="14"/>
    <x v="75"/>
    <s v="ES40"/>
    <x v="4"/>
    <x v="4"/>
    <x v="3"/>
    <s v="AAD_NONE"/>
    <s v="ST01031000"/>
    <s v="1"/>
    <s v="9S40-BM21-01122IO"/>
    <n v="120"/>
    <n v="114"/>
    <m/>
    <m/>
    <s v=""/>
    <x v="3"/>
  </r>
  <r>
    <x v="14"/>
    <x v="75"/>
    <s v="ES40"/>
    <x v="4"/>
    <x v="4"/>
    <x v="3"/>
    <s v="AAD_NONE"/>
    <s v="ST01031100"/>
    <s v="1"/>
    <s v="9S40-IS21-01112BRIU"/>
    <n v="51705"/>
    <n v="35508"/>
    <n v="35508"/>
    <m/>
    <s v=""/>
    <x v="3"/>
  </r>
  <r>
    <x v="14"/>
    <x v="75"/>
    <s v="ES40"/>
    <x v="4"/>
    <x v="4"/>
    <x v="3"/>
    <s v="AAD_NONE"/>
    <s v="ST01031100"/>
    <s v="1"/>
    <s v="9S40-BM21-01122RENT"/>
    <n v="3884"/>
    <n v="4320"/>
    <n v="4655"/>
    <m/>
    <s v=""/>
    <x v="3"/>
  </r>
  <r>
    <x v="14"/>
    <x v="75"/>
    <s v="ES40"/>
    <x v="4"/>
    <x v="4"/>
    <x v="3"/>
    <s v="AAD_NONE"/>
    <s v="ST01031100"/>
    <s v="1"/>
    <s v="9S40-BM21-01122ELIS"/>
    <n v="326"/>
    <n v="129"/>
    <m/>
    <m/>
    <s v=""/>
    <x v="3"/>
  </r>
  <r>
    <x v="14"/>
    <x v="75"/>
    <s v="ES40"/>
    <x v="4"/>
    <x v="4"/>
    <x v="3"/>
    <s v="AAD_NONE"/>
    <s v="ST01031100"/>
    <s v="1"/>
    <s v="9S40-BM21-01122IO"/>
    <n v="971"/>
    <n v="917"/>
    <m/>
    <m/>
    <s v=""/>
    <x v="3"/>
  </r>
  <r>
    <x v="14"/>
    <x v="75"/>
    <s v="ES40"/>
    <x v="4"/>
    <x v="4"/>
    <x v="3"/>
    <s v="AAD_NONE"/>
    <s v="ST01031200"/>
    <s v="1"/>
    <s v="9S40-BM21-01122RENT"/>
    <n v="1227"/>
    <n v="1373"/>
    <n v="1479"/>
    <m/>
    <s v=""/>
    <x v="3"/>
  </r>
  <r>
    <x v="14"/>
    <x v="75"/>
    <s v="ES40"/>
    <x v="4"/>
    <x v="4"/>
    <x v="3"/>
    <s v="AAD_NONE"/>
    <s v="ST01031200"/>
    <s v="1"/>
    <s v="9S40-BM21-01122ELIS"/>
    <n v="281"/>
    <n v="113"/>
    <m/>
    <m/>
    <s v=""/>
    <x v="3"/>
  </r>
  <r>
    <x v="14"/>
    <x v="75"/>
    <s v="ES40"/>
    <x v="4"/>
    <x v="4"/>
    <x v="3"/>
    <s v="AAD_NONE"/>
    <s v="ST01031200"/>
    <s v="1"/>
    <s v="9S40-BM21-01122IO"/>
    <n v="838"/>
    <n v="798"/>
    <m/>
    <m/>
    <s v=""/>
    <x v="3"/>
  </r>
  <r>
    <x v="14"/>
    <x v="75"/>
    <s v="ES40"/>
    <x v="4"/>
    <x v="4"/>
    <x v="3"/>
    <s v="AAD_NONE"/>
    <s v="ST01031300"/>
    <s v="1"/>
    <s v="9S40-BM21-01122RENT"/>
    <n v="7511"/>
    <n v="8560"/>
    <n v="9224"/>
    <m/>
    <s v=""/>
    <x v="3"/>
  </r>
  <r>
    <x v="14"/>
    <x v="75"/>
    <s v="ES40"/>
    <x v="4"/>
    <x v="4"/>
    <x v="3"/>
    <s v="AAD_NONE"/>
    <s v="ST01031300"/>
    <s v="1"/>
    <s v="9S40-BM21-01122ELIS"/>
    <n v="422"/>
    <n v="177"/>
    <m/>
    <m/>
    <s v=""/>
    <x v="3"/>
  </r>
  <r>
    <x v="14"/>
    <x v="75"/>
    <s v="ES40"/>
    <x v="4"/>
    <x v="4"/>
    <x v="3"/>
    <s v="AAD_NONE"/>
    <s v="ST01031300"/>
    <s v="1"/>
    <s v="9S40-BM21-01122IO"/>
    <n v="1257"/>
    <n v="1254"/>
    <m/>
    <m/>
    <s v=""/>
    <x v="3"/>
  </r>
  <r>
    <x v="14"/>
    <x v="75"/>
    <s v="ES40"/>
    <x v="4"/>
    <x v="4"/>
    <x v="3"/>
    <s v="AAD_NONE"/>
    <s v="ST01031300"/>
    <s v="1"/>
    <s v="9S40-BM21-01122SIRE"/>
    <n v="4560"/>
    <n v="4560"/>
    <m/>
    <m/>
    <s v=""/>
    <x v="3"/>
  </r>
  <r>
    <x v="14"/>
    <x v="75"/>
    <s v="ES40"/>
    <x v="4"/>
    <x v="4"/>
    <x v="3"/>
    <s v="AAD_NONE"/>
    <s v="ST01031400"/>
    <s v="1"/>
    <s v="9S40-BM21-01122RENT"/>
    <n v="893"/>
    <n v="990"/>
    <n v="1067"/>
    <m/>
    <s v=""/>
    <x v="3"/>
  </r>
  <r>
    <x v="14"/>
    <x v="75"/>
    <s v="ES40"/>
    <x v="4"/>
    <x v="4"/>
    <x v="3"/>
    <s v="AAD_NONE"/>
    <s v="ST01031400"/>
    <s v="1"/>
    <s v="9S40-BM21-01122ELIS"/>
    <n v="119"/>
    <n v="47"/>
    <m/>
    <m/>
    <s v=""/>
    <x v="3"/>
  </r>
  <r>
    <x v="14"/>
    <x v="75"/>
    <s v="ES40"/>
    <x v="4"/>
    <x v="4"/>
    <x v="3"/>
    <s v="AAD_NONE"/>
    <s v="ST01031400"/>
    <s v="1"/>
    <s v="9S40-BM21-01122IO"/>
    <n v="355"/>
    <n v="335"/>
    <m/>
    <m/>
    <s v=""/>
    <x v="3"/>
  </r>
  <r>
    <x v="14"/>
    <x v="75"/>
    <s v="ES40"/>
    <x v="4"/>
    <x v="4"/>
    <x v="3"/>
    <s v="AAD_NONE"/>
    <s v="ST01041400"/>
    <s v="1"/>
    <s v="9S40-AM21-01112VARA"/>
    <n v="6686"/>
    <n v="6812"/>
    <n v="6948"/>
    <n v="7087"/>
    <s v=""/>
    <x v="3"/>
  </r>
  <r>
    <x v="14"/>
    <x v="75"/>
    <s v="ES40"/>
    <x v="4"/>
    <x v="4"/>
    <x v="3"/>
    <s v="AAD_NONE"/>
    <s v="ST01041400"/>
    <s v="1"/>
    <s v="9S40-BM21-01122RENT"/>
    <n v="1547"/>
    <n v="1727"/>
    <n v="1860"/>
    <m/>
    <s v=""/>
    <x v="3"/>
  </r>
  <r>
    <x v="14"/>
    <x v="75"/>
    <s v="ES40"/>
    <x v="4"/>
    <x v="4"/>
    <x v="3"/>
    <s v="AAD_NONE"/>
    <s v="ST01041400"/>
    <s v="1"/>
    <s v="9S40-BM21-01122ELIS"/>
    <n v="41"/>
    <n v="16"/>
    <m/>
    <m/>
    <s v=""/>
    <x v="3"/>
  </r>
  <r>
    <x v="14"/>
    <x v="75"/>
    <s v="ES40"/>
    <x v="4"/>
    <x v="4"/>
    <x v="3"/>
    <s v="AAD_NONE"/>
    <s v="ST01041400"/>
    <s v="1"/>
    <s v="9S40-BM21-01122IO"/>
    <n v="122"/>
    <n v="116"/>
    <m/>
    <m/>
    <s v=""/>
    <x v="3"/>
  </r>
  <r>
    <x v="14"/>
    <x v="75"/>
    <s v="ES40"/>
    <x v="4"/>
    <x v="4"/>
    <x v="3"/>
    <s v="AAD_NONE"/>
    <s v="ST01041600"/>
    <s v="1"/>
    <s v="9S40-BM21-01122RENT"/>
    <n v="10244"/>
    <n v="11450"/>
    <n v="12338"/>
    <m/>
    <s v=""/>
    <x v="3"/>
  </r>
  <r>
    <x v="14"/>
    <x v="75"/>
    <s v="ES40"/>
    <x v="4"/>
    <x v="4"/>
    <x v="3"/>
    <s v="AAD_NONE"/>
    <s v="ST01041600"/>
    <s v="1"/>
    <s v="9S40-BM21-01153KOOS"/>
    <n v="1629"/>
    <m/>
    <m/>
    <m/>
    <s v=""/>
    <x v="3"/>
  </r>
  <r>
    <x v="14"/>
    <x v="75"/>
    <s v="ES40"/>
    <x v="4"/>
    <x v="4"/>
    <x v="3"/>
    <s v="AAD_NONE"/>
    <s v="ST01041600"/>
    <s v="1"/>
    <s v="9S40-BM21-01122ELIS"/>
    <n v="90"/>
    <n v="36"/>
    <m/>
    <m/>
    <s v=""/>
    <x v="3"/>
  </r>
  <r>
    <x v="14"/>
    <x v="75"/>
    <s v="ES40"/>
    <x v="4"/>
    <x v="4"/>
    <x v="3"/>
    <s v="AAD_NONE"/>
    <s v="ST01041600"/>
    <s v="1"/>
    <s v="9S40-BM21-01122IO"/>
    <n v="267"/>
    <n v="252"/>
    <m/>
    <m/>
    <s v=""/>
    <x v="3"/>
  </r>
  <r>
    <x v="14"/>
    <x v="75"/>
    <s v="ES40"/>
    <x v="4"/>
    <x v="4"/>
    <x v="3"/>
    <s v="AAD_NONE"/>
    <s v="ST01041700"/>
    <s v="1"/>
    <s v="9S40-BM21-01122RENT"/>
    <n v="1273"/>
    <n v="1419"/>
    <n v="1529"/>
    <m/>
    <s v=""/>
    <x v="3"/>
  </r>
  <r>
    <x v="14"/>
    <x v="75"/>
    <s v="ES40"/>
    <x v="4"/>
    <x v="4"/>
    <x v="3"/>
    <s v="AAD_NONE"/>
    <s v="ST01041700"/>
    <s v="1"/>
    <s v="9S40-BM21-01122ELIS"/>
    <n v="56"/>
    <n v="22"/>
    <m/>
    <m/>
    <s v=""/>
    <x v="3"/>
  </r>
  <r>
    <x v="14"/>
    <x v="75"/>
    <s v="ES40"/>
    <x v="4"/>
    <x v="4"/>
    <x v="3"/>
    <s v="AAD_NONE"/>
    <s v="ST01041700"/>
    <s v="1"/>
    <s v="9S40-BM21-01122IO"/>
    <n v="168"/>
    <n v="158"/>
    <m/>
    <m/>
    <s v=""/>
    <x v="3"/>
  </r>
  <r>
    <x v="14"/>
    <x v="75"/>
    <s v="ES40"/>
    <x v="4"/>
    <x v="4"/>
    <x v="3"/>
    <s v="AAD_NONE"/>
    <s v="ST01041700"/>
    <s v="1"/>
    <s v="9S40-BM21-01122SIRE"/>
    <n v="2703"/>
    <n v="2703"/>
    <m/>
    <m/>
    <s v=""/>
    <x v="3"/>
  </r>
  <r>
    <x v="14"/>
    <x v="75"/>
    <s v="ES40"/>
    <x v="4"/>
    <x v="4"/>
    <x v="3"/>
    <s v="AAD_NONE"/>
    <s v="ST01051800"/>
    <s v="1"/>
    <s v="9S40-BM21-01122RENT"/>
    <n v="806"/>
    <n v="902"/>
    <n v="972"/>
    <m/>
    <s v=""/>
    <x v="3"/>
  </r>
  <r>
    <x v="14"/>
    <x v="75"/>
    <s v="ES40"/>
    <x v="4"/>
    <x v="4"/>
    <x v="3"/>
    <s v="AAD_NONE"/>
    <s v="ST01051800"/>
    <s v="1"/>
    <s v="9S40-BM21-01122ELIS"/>
    <n v="229"/>
    <n v="91"/>
    <m/>
    <m/>
    <s v=""/>
    <x v="3"/>
  </r>
  <r>
    <x v="14"/>
    <x v="75"/>
    <s v="ES40"/>
    <x v="4"/>
    <x v="4"/>
    <x v="3"/>
    <s v="AAD_NONE"/>
    <s v="ST01051800"/>
    <s v="1"/>
    <s v="9S40-BM21-01122IO"/>
    <n v="681"/>
    <n v="649"/>
    <m/>
    <m/>
    <s v=""/>
    <x v="3"/>
  </r>
  <r>
    <x v="14"/>
    <x v="75"/>
    <s v="ES40"/>
    <x v="4"/>
    <x v="4"/>
    <x v="3"/>
    <s v="AAD_NONE"/>
    <s v="ST01051900"/>
    <s v="1"/>
    <s v="9S40-BM21-01122RENT"/>
    <n v="121"/>
    <n v="135"/>
    <n v="146"/>
    <m/>
    <s v=""/>
    <x v="3"/>
  </r>
  <r>
    <x v="14"/>
    <x v="75"/>
    <s v="ES40"/>
    <x v="4"/>
    <x v="4"/>
    <x v="3"/>
    <s v="AAD_NONE"/>
    <s v="ST01051900"/>
    <s v="1"/>
    <s v="9S40-BM21-01122ELIS"/>
    <n v="12"/>
    <n v="5"/>
    <m/>
    <m/>
    <s v=""/>
    <x v="3"/>
  </r>
  <r>
    <x v="14"/>
    <x v="75"/>
    <s v="ES40"/>
    <x v="4"/>
    <x v="4"/>
    <x v="3"/>
    <s v="AAD_NONE"/>
    <s v="ST01051900"/>
    <s v="1"/>
    <s v="9S40-BM21-01122IO"/>
    <n v="36"/>
    <n v="34"/>
    <m/>
    <m/>
    <s v=""/>
    <x v="3"/>
  </r>
  <r>
    <x v="14"/>
    <x v="75"/>
    <s v="ES40"/>
    <x v="4"/>
    <x v="4"/>
    <x v="3"/>
    <s v="AAD_NONE"/>
    <s v="ST01052000"/>
    <s v="1"/>
    <s v="9S40-BM21-01122RENT"/>
    <n v="1331"/>
    <n v="1147"/>
    <n v="1236"/>
    <m/>
    <s v=""/>
    <x v="3"/>
  </r>
  <r>
    <x v="14"/>
    <x v="75"/>
    <s v="ES40"/>
    <x v="4"/>
    <x v="4"/>
    <x v="3"/>
    <s v="AAD_NONE"/>
    <s v="SY01010100"/>
    <s v="1"/>
    <s v="9S40-BM21-01122RENT"/>
    <n v="57"/>
    <n v="64"/>
    <n v="69"/>
    <m/>
    <s v=""/>
    <x v="3"/>
  </r>
  <r>
    <x v="14"/>
    <x v="75"/>
    <s v="ES40"/>
    <x v="4"/>
    <x v="4"/>
    <x v="3"/>
    <s v="AAD_NONE"/>
    <s v="SY01010500"/>
    <s v="1"/>
    <s v="9S40-BM21-01122RENT"/>
    <n v="28"/>
    <n v="32"/>
    <n v="34"/>
    <m/>
    <s v=""/>
    <x v="3"/>
  </r>
  <r>
    <x v="14"/>
    <x v="75"/>
    <s v="ES40"/>
    <x v="4"/>
    <x v="4"/>
    <x v="3"/>
    <s v="AAD_NONE"/>
    <s v="SY02020100"/>
    <s v="1"/>
    <s v="9S40-BM21-01122RENT"/>
    <n v="3068"/>
    <n v="3431"/>
    <n v="3697"/>
    <m/>
    <s v=""/>
    <x v="3"/>
  </r>
  <r>
    <x v="14"/>
    <x v="75"/>
    <s v="ES40"/>
    <x v="4"/>
    <x v="4"/>
    <x v="3"/>
    <s v="AAD_NONE"/>
    <s v="SY02020200"/>
    <s v="1"/>
    <s v="9S40-BM21-01122RENT"/>
    <n v="2501"/>
    <n v="2797"/>
    <n v="3014"/>
    <m/>
    <s v=""/>
    <x v="3"/>
  </r>
  <r>
    <x v="14"/>
    <x v="75"/>
    <s v="ES40"/>
    <x v="4"/>
    <x v="3"/>
    <x v="3"/>
    <s v="AAD_NONE"/>
    <s v="ST01010100"/>
    <s v="1"/>
    <s v="-"/>
    <n v="19"/>
    <n v="17"/>
    <n v="17"/>
    <n v="17"/>
    <s v=""/>
    <x v="3"/>
  </r>
  <r>
    <x v="14"/>
    <x v="75"/>
    <s v="ES40"/>
    <x v="4"/>
    <x v="3"/>
    <x v="3"/>
    <s v="AAD_NONE"/>
    <s v="ST01010200"/>
    <s v="1"/>
    <s v="-"/>
    <n v="32"/>
    <n v="28"/>
    <n v="28"/>
    <n v="28"/>
    <s v=""/>
    <x v="3"/>
  </r>
  <r>
    <x v="14"/>
    <x v="75"/>
    <s v="ES40"/>
    <x v="4"/>
    <x v="3"/>
    <x v="3"/>
    <s v="AAD_NONE"/>
    <s v="ST01010600"/>
    <s v="1"/>
    <s v="-"/>
    <n v="21"/>
    <n v="18"/>
    <n v="18"/>
    <n v="18"/>
    <s v=""/>
    <x v="3"/>
  </r>
  <r>
    <x v="14"/>
    <x v="75"/>
    <s v="ES40"/>
    <x v="4"/>
    <x v="3"/>
    <x v="3"/>
    <s v="AAD_NONE"/>
    <s v="ST01020700"/>
    <s v="1"/>
    <s v="-"/>
    <n v="920"/>
    <n v="810"/>
    <n v="810"/>
    <n v="810"/>
    <s v=""/>
    <x v="3"/>
  </r>
  <r>
    <x v="14"/>
    <x v="75"/>
    <s v="ES40"/>
    <x v="4"/>
    <x v="3"/>
    <x v="3"/>
    <s v="AAD_NONE"/>
    <s v="ST01020900"/>
    <s v="1"/>
    <s v="-"/>
    <n v="6"/>
    <n v="6"/>
    <n v="6"/>
    <n v="6"/>
    <s v=""/>
    <x v="3"/>
  </r>
  <r>
    <x v="14"/>
    <x v="75"/>
    <s v="ES40"/>
    <x v="4"/>
    <x v="3"/>
    <x v="3"/>
    <s v="AAD_NONE"/>
    <s v="ST01021000"/>
    <s v="1"/>
    <s v="-"/>
    <n v="48598"/>
    <n v="42781"/>
    <n v="42781"/>
    <n v="42781"/>
    <s v=""/>
    <x v="3"/>
  </r>
  <r>
    <x v="14"/>
    <x v="75"/>
    <s v="ES40"/>
    <x v="4"/>
    <x v="3"/>
    <x v="3"/>
    <s v="AAD_NONE"/>
    <s v="ST01021100"/>
    <s v="1"/>
    <s v="-"/>
    <n v="19"/>
    <n v="17"/>
    <n v="17"/>
    <n v="17"/>
    <s v=""/>
    <x v="3"/>
  </r>
  <r>
    <x v="14"/>
    <x v="75"/>
    <s v="ES40"/>
    <x v="4"/>
    <x v="3"/>
    <x v="3"/>
    <s v="AAD_NONE"/>
    <s v="ST01021200"/>
    <s v="1"/>
    <s v="-"/>
    <n v="18679"/>
    <n v="16443"/>
    <n v="16443"/>
    <n v="16443"/>
    <s v=""/>
    <x v="3"/>
  </r>
  <r>
    <x v="14"/>
    <x v="75"/>
    <s v="ES40"/>
    <x v="4"/>
    <x v="3"/>
    <x v="3"/>
    <s v="AAD_NONE"/>
    <s v="ST01021300"/>
    <s v="1"/>
    <s v="-"/>
    <n v="527"/>
    <n v="464"/>
    <n v="464"/>
    <n v="464"/>
    <s v=""/>
    <x v="3"/>
  </r>
  <r>
    <x v="14"/>
    <x v="75"/>
    <s v="ES40"/>
    <x v="4"/>
    <x v="3"/>
    <x v="3"/>
    <s v="AAD_NONE"/>
    <s v="ST01031000"/>
    <s v="1"/>
    <s v="-"/>
    <n v="6"/>
    <n v="6"/>
    <n v="6"/>
    <n v="6"/>
    <s v=""/>
    <x v="3"/>
  </r>
  <r>
    <x v="14"/>
    <x v="75"/>
    <s v="ES40"/>
    <x v="4"/>
    <x v="3"/>
    <x v="3"/>
    <s v="AAD_NONE"/>
    <s v="ST01031200"/>
    <s v="1"/>
    <s v="-"/>
    <n v="45"/>
    <n v="39"/>
    <n v="39"/>
    <n v="39"/>
    <s v=""/>
    <x v="3"/>
  </r>
  <r>
    <x v="14"/>
    <x v="75"/>
    <s v="ES40"/>
    <x v="4"/>
    <x v="3"/>
    <x v="3"/>
    <s v="AAD_NONE"/>
    <s v="ST01031300"/>
    <s v="1"/>
    <s v="-"/>
    <n v="35"/>
    <n v="30"/>
    <n v="30"/>
    <n v="30"/>
    <s v=""/>
    <x v="3"/>
  </r>
  <r>
    <x v="14"/>
    <x v="75"/>
    <s v="ES40"/>
    <x v="4"/>
    <x v="3"/>
    <x v="3"/>
    <s v="AAD_NONE"/>
    <s v="ST01031400"/>
    <s v="1"/>
    <s v="-"/>
    <n v="29"/>
    <n v="25"/>
    <n v="25"/>
    <n v="25"/>
    <s v=""/>
    <x v="3"/>
  </r>
  <r>
    <x v="14"/>
    <x v="75"/>
    <s v="ES40"/>
    <x v="4"/>
    <x v="3"/>
    <x v="3"/>
    <s v="AAD_NONE"/>
    <s v="ST01041400"/>
    <s v="1"/>
    <s v="-"/>
    <n v="14"/>
    <n v="13"/>
    <n v="13"/>
    <n v="13"/>
    <s v=""/>
    <x v="3"/>
  </r>
  <r>
    <x v="14"/>
    <x v="75"/>
    <s v="ES40"/>
    <x v="4"/>
    <x v="3"/>
    <x v="3"/>
    <s v="AAD_NONE"/>
    <s v="ST01041700"/>
    <s v="1"/>
    <s v="-"/>
    <n v="14"/>
    <n v="13"/>
    <n v="13"/>
    <n v="13"/>
    <s v=""/>
    <x v="3"/>
  </r>
  <r>
    <x v="14"/>
    <x v="75"/>
    <s v="ES40"/>
    <x v="4"/>
    <x v="3"/>
    <x v="3"/>
    <s v="AAD_NONE"/>
    <s v="ST01051800"/>
    <s v="1"/>
    <s v="-"/>
    <n v="1038"/>
    <n v="913"/>
    <n v="913"/>
    <n v="913"/>
    <s v=""/>
    <x v="3"/>
  </r>
  <r>
    <x v="14"/>
    <x v="75"/>
    <s v="ES40"/>
    <x v="4"/>
    <x v="3"/>
    <x v="3"/>
    <s v="AAD_NONE"/>
    <s v="ST01051900"/>
    <s v="1"/>
    <s v="-"/>
    <n v="50"/>
    <n v="44"/>
    <n v="44"/>
    <n v="44"/>
    <s v=""/>
    <x v="3"/>
  </r>
  <r>
    <x v="14"/>
    <x v="75"/>
    <s v="ES40"/>
    <x v="4"/>
    <x v="3"/>
    <x v="3"/>
    <s v="AAD_NONE"/>
    <s v="ST01052000"/>
    <s v="1"/>
    <s v="-"/>
    <n v="50729"/>
    <n v="44656"/>
    <n v="44656"/>
    <n v="44656"/>
    <s v=""/>
    <x v="3"/>
  </r>
  <r>
    <x v="14"/>
    <x v="75"/>
    <s v="ES40"/>
    <x v="16"/>
    <x v="0"/>
    <x v="9"/>
    <s v="AAD_NONE"/>
    <s v="ST01020700"/>
    <s v="1"/>
    <s v="-"/>
    <n v="7"/>
    <n v="7"/>
    <n v="7"/>
    <n v="7"/>
    <s v=""/>
    <x v="9"/>
  </r>
  <r>
    <x v="14"/>
    <x v="75"/>
    <s v="ES40"/>
    <x v="16"/>
    <x v="0"/>
    <x v="9"/>
    <s v="AAD_NONE"/>
    <s v="ST01021000"/>
    <s v="1"/>
    <s v="-"/>
    <n v="382"/>
    <n v="382"/>
    <n v="382"/>
    <n v="382"/>
    <s v=""/>
    <x v="9"/>
  </r>
  <r>
    <x v="14"/>
    <x v="75"/>
    <s v="ES40"/>
    <x v="16"/>
    <x v="0"/>
    <x v="9"/>
    <s v="AAD_NONE"/>
    <s v="ST01021200"/>
    <s v="1"/>
    <s v="-"/>
    <n v="147"/>
    <n v="147"/>
    <n v="147"/>
    <n v="147"/>
    <s v=""/>
    <x v="9"/>
  </r>
  <r>
    <x v="14"/>
    <x v="75"/>
    <s v="ES40"/>
    <x v="16"/>
    <x v="0"/>
    <x v="9"/>
    <s v="AAD_NONE"/>
    <s v="ST01021300"/>
    <s v="1"/>
    <s v="-"/>
    <n v="4"/>
    <n v="4"/>
    <n v="4"/>
    <n v="4"/>
    <s v=""/>
    <x v="9"/>
  </r>
  <r>
    <x v="14"/>
    <x v="75"/>
    <s v="ES40"/>
    <x v="16"/>
    <x v="0"/>
    <x v="9"/>
    <s v="AAD_NONE"/>
    <s v="ST01051800"/>
    <s v="1"/>
    <s v="-"/>
    <n v="8"/>
    <n v="8"/>
    <n v="8"/>
    <n v="8"/>
    <s v=""/>
    <x v="9"/>
  </r>
  <r>
    <x v="14"/>
    <x v="75"/>
    <s v="ES40"/>
    <x v="16"/>
    <x v="0"/>
    <x v="9"/>
    <s v="AAD_NONE"/>
    <s v="ST01052000"/>
    <s v="1"/>
    <s v="-"/>
    <n v="399"/>
    <n v="399"/>
    <n v="399"/>
    <n v="399"/>
    <s v=""/>
    <x v="9"/>
  </r>
  <r>
    <x v="14"/>
    <x v="75"/>
    <s v="ES40"/>
    <x v="5"/>
    <x v="2"/>
    <x v="3"/>
    <s v="AAD_NONE"/>
    <s v="ST01010100"/>
    <s v="1"/>
    <s v="-"/>
    <n v="183438"/>
    <n v="191756"/>
    <n v="121544"/>
    <n v="121544"/>
    <s v=""/>
    <x v="3"/>
  </r>
  <r>
    <x v="14"/>
    <x v="75"/>
    <s v="ES40"/>
    <x v="5"/>
    <x v="2"/>
    <x v="3"/>
    <s v="AAD_NONE"/>
    <s v="ST01010200"/>
    <s v="1"/>
    <s v="-"/>
    <n v="194018"/>
    <n v="209332"/>
    <n v="121806"/>
    <n v="121806"/>
    <s v=""/>
    <x v="3"/>
  </r>
  <r>
    <x v="14"/>
    <x v="75"/>
    <s v="ES40"/>
    <x v="5"/>
    <x v="2"/>
    <x v="3"/>
    <s v="AAD_NONE"/>
    <s v="ST01010400"/>
    <s v="1"/>
    <s v="-"/>
    <n v="172057"/>
    <n v="180007"/>
    <n v="184769"/>
    <n v="184769"/>
    <s v=""/>
    <x v="3"/>
  </r>
  <r>
    <x v="14"/>
    <x v="75"/>
    <s v="ES40"/>
    <x v="5"/>
    <x v="2"/>
    <x v="3"/>
    <s v="AAD_NONE"/>
    <s v="ST01010600"/>
    <s v="1"/>
    <s v="-"/>
    <n v="15635"/>
    <n v="15275"/>
    <n v="10537"/>
    <n v="10537"/>
    <s v=""/>
    <x v="3"/>
  </r>
  <r>
    <x v="14"/>
    <x v="75"/>
    <s v="ES40"/>
    <x v="5"/>
    <x v="2"/>
    <x v="3"/>
    <s v="AAD_NONE"/>
    <s v="ST01020700"/>
    <s v="1"/>
    <s v="-"/>
    <n v="414701"/>
    <n v="436097"/>
    <n v="403320"/>
    <n v="403320"/>
    <s v=""/>
    <x v="3"/>
  </r>
  <r>
    <x v="14"/>
    <x v="75"/>
    <s v="ES40"/>
    <x v="5"/>
    <x v="2"/>
    <x v="3"/>
    <s v="AAD_NONE"/>
    <s v="ST01020900"/>
    <s v="1"/>
    <s v="-"/>
    <n v="563579"/>
    <n v="553249"/>
    <n v="402821"/>
    <n v="402821"/>
    <s v=""/>
    <x v="3"/>
  </r>
  <r>
    <x v="14"/>
    <x v="75"/>
    <s v="ES40"/>
    <x v="5"/>
    <x v="2"/>
    <x v="3"/>
    <s v="AAD_NONE"/>
    <s v="ST01021000"/>
    <s v="1"/>
    <s v="-"/>
    <n v="920650"/>
    <n v="837916"/>
    <n v="783895"/>
    <n v="783895"/>
    <s v=""/>
    <x v="3"/>
  </r>
  <r>
    <x v="14"/>
    <x v="75"/>
    <s v="ES40"/>
    <x v="5"/>
    <x v="2"/>
    <x v="3"/>
    <s v="AAD_NONE"/>
    <s v="ST01021100"/>
    <s v="1"/>
    <s v="-"/>
    <n v="23874"/>
    <n v="24966"/>
    <n v="20916"/>
    <n v="20916"/>
    <s v=""/>
    <x v="3"/>
  </r>
  <r>
    <x v="14"/>
    <x v="75"/>
    <s v="ES40"/>
    <x v="5"/>
    <x v="2"/>
    <x v="3"/>
    <s v="AAD_NONE"/>
    <s v="ST01021200"/>
    <s v="1"/>
    <s v="-"/>
    <n v="453560"/>
    <n v="432808"/>
    <n v="348482"/>
    <n v="348482"/>
    <s v=""/>
    <x v="3"/>
  </r>
  <r>
    <x v="14"/>
    <x v="75"/>
    <s v="ES40"/>
    <x v="5"/>
    <x v="2"/>
    <x v="3"/>
    <s v="AAD_NONE"/>
    <s v="ST01021300"/>
    <s v="1"/>
    <s v="-"/>
    <n v="108509"/>
    <n v="100621"/>
    <n v="90510"/>
    <n v="90510"/>
    <s v=""/>
    <x v="3"/>
  </r>
  <r>
    <x v="14"/>
    <x v="75"/>
    <s v="ES40"/>
    <x v="5"/>
    <x v="2"/>
    <x v="3"/>
    <s v="AAD_NONE"/>
    <s v="ST01031000"/>
    <s v="1"/>
    <s v="-"/>
    <n v="103536"/>
    <n v="106074"/>
    <n v="72777"/>
    <n v="72777"/>
    <s v=""/>
    <x v="3"/>
  </r>
  <r>
    <x v="14"/>
    <x v="75"/>
    <s v="ES40"/>
    <x v="5"/>
    <x v="2"/>
    <x v="3"/>
    <s v="AAD_NONE"/>
    <s v="ST01031100"/>
    <s v="1"/>
    <s v="-"/>
    <n v="310557"/>
    <n v="308498"/>
    <n v="270362"/>
    <n v="270362"/>
    <s v=""/>
    <x v="3"/>
  </r>
  <r>
    <x v="14"/>
    <x v="75"/>
    <s v="ES40"/>
    <x v="5"/>
    <x v="2"/>
    <x v="3"/>
    <s v="AAD_NONE"/>
    <s v="ST01031200"/>
    <s v="1"/>
    <s v="-"/>
    <n v="90070"/>
    <n v="94885"/>
    <n v="65531"/>
    <n v="65531"/>
    <s v=""/>
    <x v="3"/>
  </r>
  <r>
    <x v="14"/>
    <x v="75"/>
    <s v="ES40"/>
    <x v="5"/>
    <x v="2"/>
    <x v="3"/>
    <s v="AAD_NONE"/>
    <s v="ST01031300"/>
    <s v="1"/>
    <s v="-"/>
    <n v="1231950"/>
    <n v="1189984"/>
    <n v="1142085"/>
    <n v="1142085"/>
    <s v=""/>
    <x v="3"/>
  </r>
  <r>
    <x v="14"/>
    <x v="75"/>
    <s v="ES40"/>
    <x v="5"/>
    <x v="2"/>
    <x v="3"/>
    <s v="AAD_NONE"/>
    <s v="ST01031400"/>
    <s v="1"/>
    <s v="-"/>
    <n v="35891"/>
    <n v="33811"/>
    <n v="25911"/>
    <n v="25911"/>
    <s v=""/>
    <x v="3"/>
  </r>
  <r>
    <x v="14"/>
    <x v="75"/>
    <s v="ES40"/>
    <x v="5"/>
    <x v="2"/>
    <x v="3"/>
    <s v="AAD_NONE"/>
    <s v="ST01041400"/>
    <s v="1"/>
    <s v="-"/>
    <n v="458426"/>
    <n v="341159"/>
    <n v="247113"/>
    <n v="247113"/>
    <s v=""/>
    <x v="3"/>
  </r>
  <r>
    <x v="14"/>
    <x v="75"/>
    <s v="ES40"/>
    <x v="5"/>
    <x v="2"/>
    <x v="3"/>
    <s v="AAD_NONE"/>
    <s v="ST01041600"/>
    <s v="1"/>
    <s v="-"/>
    <n v="1802891"/>
    <n v="1539631"/>
    <n v="828964"/>
    <n v="828964"/>
    <s v=""/>
    <x v="3"/>
  </r>
  <r>
    <x v="14"/>
    <x v="75"/>
    <s v="ES40"/>
    <x v="5"/>
    <x v="2"/>
    <x v="3"/>
    <s v="AAD_NONE"/>
    <s v="ST01041700"/>
    <s v="1"/>
    <s v="-"/>
    <n v="127133"/>
    <n v="116580"/>
    <n v="108070"/>
    <n v="108070"/>
    <s v=""/>
    <x v="3"/>
  </r>
  <r>
    <x v="14"/>
    <x v="75"/>
    <s v="ES40"/>
    <x v="5"/>
    <x v="2"/>
    <x v="3"/>
    <s v="AAD_NONE"/>
    <s v="ST01051800"/>
    <s v="1"/>
    <s v="-"/>
    <n v="59559"/>
    <n v="55340"/>
    <n v="45232"/>
    <n v="45232"/>
    <s v=""/>
    <x v="3"/>
  </r>
  <r>
    <x v="14"/>
    <x v="75"/>
    <s v="ES40"/>
    <x v="5"/>
    <x v="2"/>
    <x v="3"/>
    <s v="AAD_NONE"/>
    <s v="ST01051900"/>
    <s v="1"/>
    <s v="-"/>
    <n v="8213"/>
    <n v="8043"/>
    <n v="5171"/>
    <n v="5171"/>
    <s v=""/>
    <x v="3"/>
  </r>
  <r>
    <x v="14"/>
    <x v="75"/>
    <s v="ES40"/>
    <x v="5"/>
    <x v="2"/>
    <x v="3"/>
    <s v="AAD_NONE"/>
    <s v="ST01052000"/>
    <s v="1"/>
    <s v="-"/>
    <n v="228180"/>
    <n v="204374"/>
    <n v="199421"/>
    <n v="199421"/>
    <s v=""/>
    <x v="3"/>
  </r>
  <r>
    <x v="14"/>
    <x v="75"/>
    <s v="ES40"/>
    <x v="5"/>
    <x v="2"/>
    <x v="3"/>
    <s v="AAD_NONE"/>
    <s v="SY01010100"/>
    <s v="1"/>
    <s v="-"/>
    <n v="3999"/>
    <n v="4024"/>
    <n v="2150"/>
    <n v="2150"/>
    <s v=""/>
    <x v="3"/>
  </r>
  <r>
    <x v="14"/>
    <x v="75"/>
    <s v="ES40"/>
    <x v="5"/>
    <x v="2"/>
    <x v="3"/>
    <s v="AAD_NONE"/>
    <s v="SY01010500"/>
    <s v="1"/>
    <s v="-"/>
    <n v="1984"/>
    <n v="1997"/>
    <n v="1067"/>
    <n v="1067"/>
    <s v=""/>
    <x v="3"/>
  </r>
  <r>
    <x v="14"/>
    <x v="75"/>
    <s v="ES40"/>
    <x v="5"/>
    <x v="2"/>
    <x v="3"/>
    <s v="AAD_NONE"/>
    <s v="SY02020100"/>
    <s v="1"/>
    <s v="-"/>
    <n v="351154"/>
    <n v="348737"/>
    <n v="260989"/>
    <n v="260989"/>
    <s v=""/>
    <x v="3"/>
  </r>
  <r>
    <x v="14"/>
    <x v="75"/>
    <s v="ES40"/>
    <x v="5"/>
    <x v="2"/>
    <x v="3"/>
    <s v="AAD_NONE"/>
    <s v="SY02020200"/>
    <s v="1"/>
    <s v="-"/>
    <n v="286672"/>
    <n v="284690"/>
    <n v="213194"/>
    <n v="213194"/>
    <s v=""/>
    <x v="3"/>
  </r>
  <r>
    <x v="14"/>
    <x v="75"/>
    <s v="ES40"/>
    <x v="10"/>
    <x v="4"/>
    <x v="3"/>
    <s v="AAD_NONE"/>
    <s v="XX01000000"/>
    <s v="1"/>
    <s v="9S40-AM21-01112VARU"/>
    <n v="45971"/>
    <n v="50568"/>
    <n v="55768"/>
    <m/>
    <s v=""/>
    <x v="3"/>
  </r>
  <r>
    <x v="14"/>
    <x v="75"/>
    <s v="ES40"/>
    <x v="10"/>
    <x v="4"/>
    <x v="3"/>
    <s v="AAD_NONE"/>
    <s v="XX01000000"/>
    <s v="1"/>
    <s v="9S40-AM21-01112VARA"/>
    <n v="361051"/>
    <n v="213421"/>
    <n v="215893"/>
    <n v="195041"/>
    <s v=""/>
    <x v="3"/>
  </r>
  <r>
    <x v="14"/>
    <x v="75"/>
    <s v="ES40"/>
    <x v="10"/>
    <x v="4"/>
    <x v="3"/>
    <s v="AAD_NONE"/>
    <s v="XX01000000"/>
    <s v="1"/>
    <s v="9S40-AM21-01312TAGA"/>
    <n v="45971"/>
    <n v="50568"/>
    <n v="78761"/>
    <m/>
    <s v=""/>
    <x v="3"/>
  </r>
  <r>
    <x v="14"/>
    <x v="75"/>
    <s v="ES40"/>
    <x v="10"/>
    <x v="4"/>
    <x v="3"/>
    <s v="AAD_NONE"/>
    <s v="XX01000000"/>
    <s v="1"/>
    <s v="9S40-IS21-01112BRIU"/>
    <n v="47310"/>
    <n v="32490"/>
    <n v="32490"/>
    <m/>
    <s v=""/>
    <x v="3"/>
  </r>
  <r>
    <x v="14"/>
    <x v="75"/>
    <s v="ES40"/>
    <x v="10"/>
    <x v="4"/>
    <x v="3"/>
    <s v="AAD_NONE"/>
    <s v="XX01000000"/>
    <s v="1"/>
    <s v="9S40-IS21-01112BRIA"/>
    <n v="209820"/>
    <n v="230802"/>
    <n v="242342"/>
    <m/>
    <s v=""/>
    <x v="3"/>
  </r>
  <r>
    <x v="14"/>
    <x v="75"/>
    <s v="ES40"/>
    <x v="10"/>
    <x v="4"/>
    <x v="3"/>
    <s v="AAD_NONE"/>
    <s v="XX01000000"/>
    <s v="1"/>
    <s v="9S40-BM21-01122RENT"/>
    <n v="60277"/>
    <n v="67101"/>
    <n v="72305"/>
    <m/>
    <s v=""/>
    <x v="3"/>
  </r>
  <r>
    <x v="14"/>
    <x v="75"/>
    <s v="ES40"/>
    <x v="10"/>
    <x v="4"/>
    <x v="3"/>
    <s v="AAD_NONE"/>
    <s v="XX01000000"/>
    <s v="1"/>
    <s v="9S40-BM21-01153KOOS"/>
    <n v="59108"/>
    <m/>
    <m/>
    <m/>
    <s v=""/>
    <x v="3"/>
  </r>
  <r>
    <x v="14"/>
    <x v="75"/>
    <s v="ES40"/>
    <x v="10"/>
    <x v="4"/>
    <x v="3"/>
    <s v="AAD_NONE"/>
    <s v="XX01000000"/>
    <s v="1"/>
    <s v="9S40-BM21-01122ELIS"/>
    <n v="96690"/>
    <n v="25898"/>
    <m/>
    <m/>
    <s v=""/>
    <x v="3"/>
  </r>
  <r>
    <x v="14"/>
    <x v="75"/>
    <s v="ES40"/>
    <x v="10"/>
    <x v="4"/>
    <x v="3"/>
    <s v="AAD_NONE"/>
    <s v="XX01000000"/>
    <s v="1"/>
    <s v="9S40-BM21-01122IO"/>
    <n v="604782"/>
    <n v="134010"/>
    <m/>
    <m/>
    <s v=""/>
    <x v="3"/>
  </r>
  <r>
    <x v="14"/>
    <x v="75"/>
    <s v="ES40"/>
    <x v="10"/>
    <x v="4"/>
    <x v="3"/>
    <s v="AAD_NONE"/>
    <s v="XX01000000"/>
    <s v="1"/>
    <s v="9S40-BM21-01122EXPO"/>
    <n v="215590"/>
    <n v="225590"/>
    <n v="37500"/>
    <m/>
    <s v=""/>
    <x v="3"/>
  </r>
  <r>
    <x v="14"/>
    <x v="75"/>
    <s v="ES40"/>
    <x v="10"/>
    <x v="4"/>
    <x v="3"/>
    <s v="AAD_NONE"/>
    <s v="XX01000000"/>
    <s v="1"/>
    <s v="9S40-BM21-01122SIRE"/>
    <n v="113492"/>
    <n v="118584"/>
    <m/>
    <m/>
    <s v=""/>
    <x v="3"/>
  </r>
  <r>
    <x v="14"/>
    <x v="75"/>
    <s v="ES40"/>
    <x v="10"/>
    <x v="4"/>
    <x v="3"/>
    <s v="AAD_NONE"/>
    <s v="XX01000000"/>
    <s v="1"/>
    <s v="9S40-BM21-01163ISPO"/>
    <n v="135000"/>
    <m/>
    <m/>
    <m/>
    <s v=""/>
    <x v="3"/>
  </r>
  <r>
    <x v="14"/>
    <x v="75"/>
    <s v="ES40"/>
    <x v="8"/>
    <x v="1"/>
    <x v="3"/>
    <s v="AAD_NONE"/>
    <s v="XX01000000"/>
    <s v="1"/>
    <s v="-"/>
    <n v="2708098"/>
    <n v="2664936"/>
    <n v="2664936"/>
    <n v="2664936"/>
    <s v=""/>
    <x v="3"/>
  </r>
  <r>
    <x v="14"/>
    <x v="75"/>
    <s v="ES40"/>
    <x v="8"/>
    <x v="1"/>
    <x v="13"/>
    <s v="AAD_NONE"/>
    <s v="XX01000000"/>
    <s v="1"/>
    <s v="-"/>
    <n v="135048"/>
    <n v="135048"/>
    <n v="135048"/>
    <n v="135048"/>
    <s v=""/>
    <x v="13"/>
  </r>
  <r>
    <x v="14"/>
    <x v="75"/>
    <s v="ES40"/>
    <x v="8"/>
    <x v="4"/>
    <x v="3"/>
    <s v="AAD_NONE"/>
    <s v="XX01000000"/>
    <s v="1"/>
    <s v="9S40-AM21-01112VARA"/>
    <n v="1471"/>
    <n v="1499"/>
    <n v="1529"/>
    <n v="1559"/>
    <s v=""/>
    <x v="3"/>
  </r>
  <r>
    <x v="14"/>
    <x v="75"/>
    <s v="ES40"/>
    <x v="8"/>
    <x v="4"/>
    <x v="3"/>
    <s v="AAD_NONE"/>
    <s v="XX01000000"/>
    <s v="1"/>
    <s v="9S40-IS21-01112BRIU"/>
    <n v="11375"/>
    <n v="7812"/>
    <n v="7812"/>
    <m/>
    <s v=""/>
    <x v="3"/>
  </r>
  <r>
    <x v="14"/>
    <x v="75"/>
    <s v="ES40"/>
    <x v="8"/>
    <x v="4"/>
    <x v="3"/>
    <s v="AAD_NONE"/>
    <s v="XX01000000"/>
    <s v="1"/>
    <s v="9S40-BM21-01122RENT"/>
    <n v="14493"/>
    <n v="16134"/>
    <n v="17385"/>
    <m/>
    <s v=""/>
    <x v="3"/>
  </r>
  <r>
    <x v="14"/>
    <x v="75"/>
    <s v="ES40"/>
    <x v="8"/>
    <x v="4"/>
    <x v="3"/>
    <s v="AAD_NONE"/>
    <s v="XX01000000"/>
    <s v="1"/>
    <s v="9S40-BM21-01153KOOS"/>
    <n v="717"/>
    <m/>
    <m/>
    <m/>
    <s v=""/>
    <x v="3"/>
  </r>
  <r>
    <x v="14"/>
    <x v="75"/>
    <s v="ES40"/>
    <x v="8"/>
    <x v="4"/>
    <x v="3"/>
    <s v="AAD_NONE"/>
    <s v="XX01000000"/>
    <s v="1"/>
    <s v="9S40-BM21-01122ELIS"/>
    <n v="902"/>
    <n v="361"/>
    <m/>
    <m/>
    <s v=""/>
    <x v="3"/>
  </r>
  <r>
    <x v="14"/>
    <x v="75"/>
    <s v="ES40"/>
    <x v="8"/>
    <x v="4"/>
    <x v="3"/>
    <s v="AAD_NONE"/>
    <s v="XX01000000"/>
    <s v="1"/>
    <s v="9S40-BM21-01122IO"/>
    <n v="2684"/>
    <n v="2558"/>
    <m/>
    <m/>
    <s v=""/>
    <x v="3"/>
  </r>
  <r>
    <x v="14"/>
    <x v="75"/>
    <s v="ES40"/>
    <x v="8"/>
    <x v="4"/>
    <x v="3"/>
    <s v="AAD_NONE"/>
    <s v="XX01000000"/>
    <s v="1"/>
    <s v="9S40-BM21-01122SIRE"/>
    <n v="5028"/>
    <n v="5028"/>
    <m/>
    <m/>
    <s v=""/>
    <x v="3"/>
  </r>
  <r>
    <x v="14"/>
    <x v="75"/>
    <s v="ES40"/>
    <x v="8"/>
    <x v="3"/>
    <x v="3"/>
    <s v="AAD_NONE"/>
    <s v="XX01000000"/>
    <s v="1"/>
    <s v="-"/>
    <n v="24156"/>
    <n v="21265"/>
    <n v="21265"/>
    <n v="21265"/>
    <s v=""/>
    <x v="3"/>
  </r>
  <r>
    <x v="14"/>
    <x v="75"/>
    <s v="ES40"/>
    <x v="12"/>
    <x v="3"/>
    <x v="3"/>
    <s v="AAD_NONE"/>
    <s v="XX01000000"/>
    <s v="1"/>
    <s v="-"/>
    <n v="762014"/>
    <n v="744664"/>
    <n v="744664"/>
    <n v="744664"/>
    <s v=""/>
    <x v="3"/>
  </r>
  <r>
    <x v="14"/>
    <x v="76"/>
    <s v="ES50"/>
    <x v="0"/>
    <x v="0"/>
    <x v="146"/>
    <s v="AAD_NONE"/>
    <s v="ST01051800"/>
    <s v="1"/>
    <s v="-"/>
    <n v="40333"/>
    <n v="40333"/>
    <n v="40333"/>
    <n v="40333"/>
    <s v=""/>
    <x v="142"/>
  </r>
  <r>
    <x v="14"/>
    <x v="76"/>
    <s v="ES50"/>
    <x v="0"/>
    <x v="0"/>
    <x v="28"/>
    <s v="AAD_NONE"/>
    <s v="ST01051800"/>
    <s v="1"/>
    <s v="-"/>
    <n v="83333"/>
    <m/>
    <m/>
    <m/>
    <s v=""/>
    <x v="27"/>
  </r>
  <r>
    <x v="14"/>
    <x v="76"/>
    <s v="ES50"/>
    <x v="0"/>
    <x v="0"/>
    <x v="18"/>
    <s v="AAD_NONE"/>
    <s v="ST01051800"/>
    <s v="1"/>
    <s v="-"/>
    <n v="15000"/>
    <m/>
    <m/>
    <m/>
    <s v=""/>
    <x v="18"/>
  </r>
  <r>
    <x v="14"/>
    <x v="76"/>
    <s v="ES50"/>
    <x v="0"/>
    <x v="0"/>
    <x v="147"/>
    <s v="AAD_NONE"/>
    <s v="ST01051800"/>
    <s v="1"/>
    <s v="-"/>
    <n v="1602415"/>
    <m/>
    <m/>
    <m/>
    <s v=""/>
    <x v="143"/>
  </r>
  <r>
    <x v="14"/>
    <x v="76"/>
    <s v="ES50"/>
    <x v="0"/>
    <x v="3"/>
    <x v="18"/>
    <s v="AAD_NONE"/>
    <s v="ST01051800"/>
    <s v="1"/>
    <s v="-"/>
    <n v="83333"/>
    <n v="83333"/>
    <n v="83333"/>
    <n v="83333"/>
    <s v=""/>
    <x v="18"/>
  </r>
  <r>
    <x v="14"/>
    <x v="76"/>
    <s v="ES50"/>
    <x v="1"/>
    <x v="1"/>
    <x v="146"/>
    <s v="AAD_NONE"/>
    <s v="XX01000000"/>
    <s v="1"/>
    <s v="-"/>
    <n v="8800"/>
    <n v="8800"/>
    <n v="8800"/>
    <m/>
    <s v=""/>
    <x v="142"/>
  </r>
  <r>
    <x v="14"/>
    <x v="76"/>
    <s v="ES50"/>
    <x v="1"/>
    <x v="1"/>
    <x v="147"/>
    <s v="AAD_NONE"/>
    <s v="XX01000000"/>
    <s v="1"/>
    <s v="-"/>
    <n v="352531"/>
    <m/>
    <m/>
    <m/>
    <s v=""/>
    <x v="143"/>
  </r>
  <r>
    <x v="14"/>
    <x v="76"/>
    <s v="ES50"/>
    <x v="1"/>
    <x v="3"/>
    <x v="18"/>
    <s v="AAD_NONE"/>
    <s v="XX01000000"/>
    <s v="1"/>
    <s v="-"/>
    <n v="16667"/>
    <n v="16667"/>
    <n v="16667"/>
    <n v="16667"/>
    <s v=""/>
    <x v="18"/>
  </r>
  <r>
    <x v="14"/>
    <x v="76"/>
    <s v="ES50"/>
    <x v="2"/>
    <x v="0"/>
    <x v="3"/>
    <s v="AAD_NONE"/>
    <s v="ST01051800"/>
    <s v="1"/>
    <s v="-"/>
    <n v="2317300"/>
    <n v="2365880"/>
    <n v="2215880"/>
    <n v="2215880"/>
    <s v=""/>
    <x v="3"/>
  </r>
  <r>
    <x v="14"/>
    <x v="76"/>
    <s v="ES50"/>
    <x v="3"/>
    <x v="0"/>
    <x v="3"/>
    <s v="AAD_NONE"/>
    <s v="ST01051800"/>
    <s v="1"/>
    <s v="-"/>
    <n v="11199051"/>
    <n v="11186146"/>
    <n v="11086146"/>
    <n v="11086146"/>
    <s v=""/>
    <x v="3"/>
  </r>
  <r>
    <x v="14"/>
    <x v="76"/>
    <s v="ES50"/>
    <x v="3"/>
    <x v="0"/>
    <x v="3"/>
    <s v="AAD_NONE"/>
    <s v="ST01051900"/>
    <s v="1"/>
    <s v="-"/>
    <n v="1365835"/>
    <n v="709204"/>
    <n v="709204"/>
    <n v="709204"/>
    <s v=""/>
    <x v="3"/>
  </r>
  <r>
    <x v="14"/>
    <x v="76"/>
    <s v="ES50"/>
    <x v="3"/>
    <x v="0"/>
    <x v="3"/>
    <s v="AAD_NONE"/>
    <s v="ST01051900"/>
    <s v="1"/>
    <s v="9S50-MU00-ERV2023-KF"/>
    <n v="15600"/>
    <m/>
    <m/>
    <m/>
    <s v=""/>
    <x v="3"/>
  </r>
  <r>
    <x v="14"/>
    <x v="76"/>
    <s v="ES50"/>
    <x v="3"/>
    <x v="4"/>
    <x v="3"/>
    <s v="AAD_NONE"/>
    <s v="ST01051800"/>
    <s v="1"/>
    <s v="9S50-IS21-01332KOMPK"/>
    <n v="97942"/>
    <n v="97942"/>
    <n v="97942"/>
    <n v="97942"/>
    <s v=""/>
    <x v="3"/>
  </r>
  <r>
    <x v="14"/>
    <x v="76"/>
    <s v="ES50"/>
    <x v="3"/>
    <x v="4"/>
    <x v="3"/>
    <s v="AAD_NONE"/>
    <s v="ST01051800"/>
    <s v="1"/>
    <s v="9S50-IS21-01353INIMK"/>
    <n v="11400"/>
    <m/>
    <m/>
    <m/>
    <s v=""/>
    <x v="3"/>
  </r>
  <r>
    <x v="14"/>
    <x v="76"/>
    <s v="ES50"/>
    <x v="3"/>
    <x v="4"/>
    <x v="3"/>
    <s v="AAD_NONE"/>
    <s v="ST01051800"/>
    <s v="1"/>
    <s v="9S50-IS21-01212PIIR"/>
    <n v="4800"/>
    <n v="4800"/>
    <n v="4800"/>
    <n v="4800"/>
    <s v=""/>
    <x v="3"/>
  </r>
  <r>
    <x v="14"/>
    <x v="76"/>
    <s v="ES50"/>
    <x v="3"/>
    <x v="3"/>
    <x v="3"/>
    <s v="AAD_NONE"/>
    <s v="ST01051800"/>
    <s v="1"/>
    <s v="-"/>
    <n v="1063602"/>
    <n v="1088663"/>
    <n v="1400410"/>
    <n v="1765398"/>
    <s v=""/>
    <x v="3"/>
  </r>
  <r>
    <x v="14"/>
    <x v="76"/>
    <s v="ES50"/>
    <x v="4"/>
    <x v="0"/>
    <x v="3"/>
    <s v="AAD_NONE"/>
    <s v="ST01051800"/>
    <s v="1"/>
    <s v="-"/>
    <n v="5223521"/>
    <n v="5526795"/>
    <n v="5076795"/>
    <n v="5076795"/>
    <s v=""/>
    <x v="3"/>
  </r>
  <r>
    <x v="14"/>
    <x v="76"/>
    <s v="ES50"/>
    <x v="4"/>
    <x v="0"/>
    <x v="3"/>
    <s v="AAD_NONE"/>
    <s v="ST01051900"/>
    <s v="1"/>
    <s v="-"/>
    <n v="168573"/>
    <n v="39150"/>
    <n v="39150"/>
    <n v="39150"/>
    <s v=""/>
    <x v="3"/>
  </r>
  <r>
    <x v="14"/>
    <x v="76"/>
    <s v="ES50"/>
    <x v="4"/>
    <x v="0"/>
    <x v="13"/>
    <s v="AAD_NONE"/>
    <s v="ST01051800"/>
    <s v="1"/>
    <s v="-"/>
    <n v="4039517"/>
    <n v="4039517"/>
    <n v="4039517"/>
    <n v="4039517"/>
    <s v=""/>
    <x v="13"/>
  </r>
  <r>
    <x v="14"/>
    <x v="76"/>
    <s v="ES50"/>
    <x v="4"/>
    <x v="4"/>
    <x v="3"/>
    <s v="AAD_NONE"/>
    <s v="ST01051800"/>
    <s v="1"/>
    <s v="9S50-IS21-01332KOMPK"/>
    <n v="43795"/>
    <n v="43795"/>
    <n v="43795"/>
    <n v="43795"/>
    <s v=""/>
    <x v="3"/>
  </r>
  <r>
    <x v="14"/>
    <x v="76"/>
    <s v="ES50"/>
    <x v="4"/>
    <x v="4"/>
    <x v="3"/>
    <s v="AAD_NONE"/>
    <s v="ST01051800"/>
    <s v="1"/>
    <s v="9S50-IS21-01353INIMK"/>
    <n v="12233"/>
    <m/>
    <m/>
    <m/>
    <s v=""/>
    <x v="3"/>
  </r>
  <r>
    <x v="14"/>
    <x v="76"/>
    <s v="ES50"/>
    <x v="4"/>
    <x v="4"/>
    <x v="3"/>
    <s v="AAD_NONE"/>
    <s v="ST01051800"/>
    <s v="1"/>
    <s v="9S50-IS21-01212PIIR"/>
    <n v="43112"/>
    <n v="96967"/>
    <n v="36005"/>
    <n v="36005"/>
    <s v=""/>
    <x v="3"/>
  </r>
  <r>
    <x v="14"/>
    <x v="76"/>
    <s v="ES50"/>
    <x v="4"/>
    <x v="3"/>
    <x v="3"/>
    <s v="AAD_NONE"/>
    <s v="ST01051800"/>
    <s v="1"/>
    <s v="-"/>
    <n v="547522"/>
    <n v="547522"/>
    <n v="547522"/>
    <n v="547522"/>
    <s v=""/>
    <x v="3"/>
  </r>
  <r>
    <x v="14"/>
    <x v="76"/>
    <s v="ES50"/>
    <x v="16"/>
    <x v="0"/>
    <x v="3"/>
    <s v="AAD_NONE"/>
    <s v="ST01051800"/>
    <s v="1"/>
    <s v="-"/>
    <n v="28000"/>
    <n v="28000"/>
    <n v="28000"/>
    <n v="28000"/>
    <s v=""/>
    <x v="3"/>
  </r>
  <r>
    <x v="14"/>
    <x v="76"/>
    <s v="ES50"/>
    <x v="16"/>
    <x v="0"/>
    <x v="9"/>
    <s v="AAD_NONE"/>
    <s v="ST01051800"/>
    <s v="1"/>
    <s v="-"/>
    <n v="1000"/>
    <n v="1000"/>
    <n v="1000"/>
    <n v="1000"/>
    <s v=""/>
    <x v="9"/>
  </r>
  <r>
    <x v="14"/>
    <x v="76"/>
    <s v="ES50"/>
    <x v="16"/>
    <x v="3"/>
    <x v="3"/>
    <s v="AAD_NONE"/>
    <s v="ST01051800"/>
    <s v="1"/>
    <s v="-"/>
    <n v="7100"/>
    <n v="7100"/>
    <n v="7100"/>
    <n v="7100"/>
    <s v=""/>
    <x v="3"/>
  </r>
  <r>
    <x v="14"/>
    <x v="76"/>
    <s v="ES50"/>
    <x v="17"/>
    <x v="0"/>
    <x v="3"/>
    <s v="AAD_NONE"/>
    <s v="ST01051800"/>
    <s v="1"/>
    <s v="-"/>
    <n v="15200"/>
    <n v="15200"/>
    <n v="15200"/>
    <n v="15200"/>
    <s v=""/>
    <x v="3"/>
  </r>
  <r>
    <x v="14"/>
    <x v="76"/>
    <s v="ES50"/>
    <x v="5"/>
    <x v="2"/>
    <x v="3"/>
    <s v="AAD_NONE"/>
    <s v="ST01051800"/>
    <s v="1"/>
    <s v="-"/>
    <n v="598631"/>
    <n v="598631"/>
    <n v="598631"/>
    <m/>
    <s v=""/>
    <x v="3"/>
  </r>
  <r>
    <x v="14"/>
    <x v="76"/>
    <s v="ES50"/>
    <x v="10"/>
    <x v="4"/>
    <x v="3"/>
    <s v="AAD_NONE"/>
    <s v="XX01000000"/>
    <s v="1"/>
    <s v="9S50-IS21-01332KOMPK"/>
    <n v="112402"/>
    <n v="112402"/>
    <n v="112402"/>
    <n v="112402"/>
    <s v=""/>
    <x v="3"/>
  </r>
  <r>
    <x v="14"/>
    <x v="76"/>
    <s v="ES50"/>
    <x v="10"/>
    <x v="4"/>
    <x v="3"/>
    <s v="AAD_NONE"/>
    <s v="XX01000000"/>
    <s v="1"/>
    <s v="9S50-IS21-01353INIMK"/>
    <n v="23472"/>
    <m/>
    <m/>
    <m/>
    <s v=""/>
    <x v="3"/>
  </r>
  <r>
    <x v="14"/>
    <x v="76"/>
    <s v="ES50"/>
    <x v="10"/>
    <x v="4"/>
    <x v="3"/>
    <s v="AAD_NONE"/>
    <s v="XX01000000"/>
    <s v="1"/>
    <s v="9S50-IS21-01212PIIR"/>
    <n v="42401"/>
    <n v="90870"/>
    <n v="36005"/>
    <n v="36005"/>
    <s v=""/>
    <x v="3"/>
  </r>
  <r>
    <x v="14"/>
    <x v="76"/>
    <s v="ES50"/>
    <x v="8"/>
    <x v="1"/>
    <x v="3"/>
    <s v="AAD_NONE"/>
    <s v="XX01000000"/>
    <s v="1"/>
    <s v="-"/>
    <n v="1147029"/>
    <n v="1224029"/>
    <n v="1125029"/>
    <m/>
    <s v=""/>
    <x v="3"/>
  </r>
  <r>
    <x v="14"/>
    <x v="76"/>
    <s v="ES50"/>
    <x v="8"/>
    <x v="1"/>
    <x v="13"/>
    <s v="AAD_NONE"/>
    <s v="XX01000000"/>
    <s v="1"/>
    <s v="-"/>
    <n v="888694"/>
    <n v="888694"/>
    <n v="888694"/>
    <m/>
    <s v=""/>
    <x v="13"/>
  </r>
  <r>
    <x v="14"/>
    <x v="76"/>
    <s v="ES50"/>
    <x v="8"/>
    <x v="4"/>
    <x v="3"/>
    <s v="AAD_NONE"/>
    <s v="XX01000000"/>
    <s v="1"/>
    <s v="9S50-IS21-01332KOMPK"/>
    <n v="8133"/>
    <n v="8133"/>
    <n v="8133"/>
    <n v="8133"/>
    <s v=""/>
    <x v="3"/>
  </r>
  <r>
    <x v="14"/>
    <x v="76"/>
    <s v="ES50"/>
    <x v="8"/>
    <x v="4"/>
    <x v="3"/>
    <s v="AAD_NONE"/>
    <s v="XX01000000"/>
    <s v="1"/>
    <s v="9S50-IS21-01353INIMK"/>
    <n v="2447"/>
    <m/>
    <m/>
    <m/>
    <s v=""/>
    <x v="3"/>
  </r>
  <r>
    <x v="14"/>
    <x v="76"/>
    <s v="ES50"/>
    <x v="8"/>
    <x v="4"/>
    <x v="3"/>
    <s v="AAD_NONE"/>
    <s v="XX01000000"/>
    <s v="1"/>
    <s v="9S50-IS21-01212PIIR"/>
    <n v="8622"/>
    <n v="19393"/>
    <n v="7201"/>
    <n v="7201"/>
    <s v=""/>
    <x v="3"/>
  </r>
  <r>
    <x v="14"/>
    <x v="76"/>
    <s v="ES50"/>
    <x v="8"/>
    <x v="3"/>
    <x v="3"/>
    <s v="AAD_NONE"/>
    <s v="XX01000000"/>
    <s v="1"/>
    <s v="-"/>
    <n v="82128"/>
    <n v="82128"/>
    <n v="82128"/>
    <n v="82128"/>
    <s v=""/>
    <x v="3"/>
  </r>
  <r>
    <x v="14"/>
    <x v="76"/>
    <s v="ES50"/>
    <x v="12"/>
    <x v="3"/>
    <x v="3"/>
    <s v="AAD_NONE"/>
    <s v="XX01000000"/>
    <s v="1"/>
    <s v="-"/>
    <n v="1800352"/>
    <n v="1825413"/>
    <n v="2137160"/>
    <n v="2502148"/>
    <s v=""/>
    <x v="3"/>
  </r>
  <r>
    <x v="14"/>
    <x v="77"/>
    <s v="ES70"/>
    <x v="0"/>
    <x v="0"/>
    <x v="0"/>
    <s v="AAD_NONE"/>
    <s v="ST01010100"/>
    <s v="1"/>
    <s v="-"/>
    <n v="1090"/>
    <n v="1154"/>
    <n v="1154"/>
    <n v="1154"/>
    <s v=""/>
    <x v="0"/>
  </r>
  <r>
    <x v="14"/>
    <x v="77"/>
    <s v="ES70"/>
    <x v="0"/>
    <x v="0"/>
    <x v="0"/>
    <s v="AAD_NONE"/>
    <s v="ST01010200"/>
    <s v="1"/>
    <s v="-"/>
    <n v="33"/>
    <n v="34"/>
    <n v="34"/>
    <n v="34"/>
    <s v=""/>
    <x v="0"/>
  </r>
  <r>
    <x v="14"/>
    <x v="77"/>
    <s v="ES70"/>
    <x v="0"/>
    <x v="0"/>
    <x v="0"/>
    <s v="AAD_NONE"/>
    <s v="ST01010400"/>
    <s v="1"/>
    <s v="-"/>
    <n v="134"/>
    <n v="142"/>
    <n v="142"/>
    <n v="142"/>
    <s v=""/>
    <x v="0"/>
  </r>
  <r>
    <x v="14"/>
    <x v="77"/>
    <s v="ES70"/>
    <x v="0"/>
    <x v="0"/>
    <x v="0"/>
    <s v="AAD_NONE"/>
    <s v="ST01010600"/>
    <s v="1"/>
    <s v="-"/>
    <n v="73"/>
    <n v="78"/>
    <n v="78"/>
    <n v="78"/>
    <s v=""/>
    <x v="0"/>
  </r>
  <r>
    <x v="14"/>
    <x v="77"/>
    <s v="ES70"/>
    <x v="0"/>
    <x v="0"/>
    <x v="0"/>
    <s v="AAD_NONE"/>
    <s v="ST01020900"/>
    <s v="1"/>
    <s v="-"/>
    <n v="2330"/>
    <n v="2468"/>
    <n v="2468"/>
    <n v="2468"/>
    <s v=""/>
    <x v="0"/>
  </r>
  <r>
    <x v="14"/>
    <x v="77"/>
    <s v="ES70"/>
    <x v="0"/>
    <x v="0"/>
    <x v="0"/>
    <s v="AAD_NONE"/>
    <s v="ST01021000"/>
    <s v="1"/>
    <s v="-"/>
    <n v="4453"/>
    <n v="4717"/>
    <n v="4717"/>
    <n v="4717"/>
    <s v=""/>
    <x v="0"/>
  </r>
  <r>
    <x v="14"/>
    <x v="77"/>
    <s v="ES70"/>
    <x v="0"/>
    <x v="0"/>
    <x v="0"/>
    <s v="AAD_NONE"/>
    <s v="ST01021300"/>
    <s v="1"/>
    <s v="-"/>
    <n v="395"/>
    <n v="419"/>
    <n v="419"/>
    <n v="419"/>
    <s v=""/>
    <x v="0"/>
  </r>
  <r>
    <x v="14"/>
    <x v="77"/>
    <s v="ES70"/>
    <x v="0"/>
    <x v="0"/>
    <x v="0"/>
    <s v="AAD_NONE"/>
    <s v="ST01031100"/>
    <s v="1"/>
    <s v="-"/>
    <n v="1838"/>
    <n v="1947"/>
    <n v="1947"/>
    <n v="1947"/>
    <s v=""/>
    <x v="0"/>
  </r>
  <r>
    <x v="14"/>
    <x v="77"/>
    <s v="ES70"/>
    <x v="0"/>
    <x v="0"/>
    <x v="0"/>
    <s v="AAD_NONE"/>
    <s v="ST01031300"/>
    <s v="1"/>
    <s v="-"/>
    <n v="2379"/>
    <n v="2662"/>
    <n v="2662"/>
    <n v="2662"/>
    <s v=""/>
    <x v="0"/>
  </r>
  <r>
    <x v="14"/>
    <x v="77"/>
    <s v="ES70"/>
    <x v="0"/>
    <x v="0"/>
    <x v="0"/>
    <s v="AAD_NONE"/>
    <s v="ST01031400"/>
    <s v="1"/>
    <s v="-"/>
    <n v="671"/>
    <n v="711"/>
    <n v="711"/>
    <n v="711"/>
    <s v=""/>
    <x v="0"/>
  </r>
  <r>
    <x v="14"/>
    <x v="77"/>
    <s v="ES70"/>
    <x v="0"/>
    <x v="0"/>
    <x v="0"/>
    <s v="AAD_NONE"/>
    <s v="ST01041400"/>
    <s v="1"/>
    <s v="-"/>
    <n v="232"/>
    <n v="246"/>
    <n v="246"/>
    <n v="246"/>
    <s v=""/>
    <x v="0"/>
  </r>
  <r>
    <x v="14"/>
    <x v="77"/>
    <s v="ES70"/>
    <x v="0"/>
    <x v="0"/>
    <x v="0"/>
    <s v="AAD_NONE"/>
    <s v="ST01041600"/>
    <s v="1"/>
    <s v="-"/>
    <n v="506"/>
    <n v="536"/>
    <n v="536"/>
    <n v="536"/>
    <s v=""/>
    <x v="0"/>
  </r>
  <r>
    <x v="14"/>
    <x v="77"/>
    <s v="ES70"/>
    <x v="0"/>
    <x v="0"/>
    <x v="0"/>
    <s v="AAD_NONE"/>
    <s v="ST01041700"/>
    <s v="1"/>
    <s v="-"/>
    <n v="317"/>
    <n v="336"/>
    <n v="336"/>
    <n v="336"/>
    <s v=""/>
    <x v="0"/>
  </r>
  <r>
    <x v="14"/>
    <x v="77"/>
    <s v="ES70"/>
    <x v="0"/>
    <x v="0"/>
    <x v="148"/>
    <s v="AAD_NONE"/>
    <s v="ST01031300"/>
    <s v="1"/>
    <s v="-"/>
    <n v="8800000"/>
    <m/>
    <m/>
    <m/>
    <s v=""/>
    <x v="144"/>
  </r>
  <r>
    <x v="14"/>
    <x v="77"/>
    <s v="ES70"/>
    <x v="0"/>
    <x v="0"/>
    <x v="28"/>
    <s v="AAD_NONE"/>
    <s v="ST01010100"/>
    <s v="1"/>
    <s v="-"/>
    <n v="63851"/>
    <m/>
    <m/>
    <m/>
    <s v=""/>
    <x v="27"/>
  </r>
  <r>
    <x v="14"/>
    <x v="77"/>
    <s v="ES70"/>
    <x v="0"/>
    <x v="0"/>
    <x v="28"/>
    <s v="AAD_NONE"/>
    <s v="ST01010200"/>
    <s v="1"/>
    <s v="-"/>
    <n v="12466"/>
    <m/>
    <m/>
    <m/>
    <s v=""/>
    <x v="27"/>
  </r>
  <r>
    <x v="14"/>
    <x v="77"/>
    <s v="ES70"/>
    <x v="0"/>
    <x v="0"/>
    <x v="28"/>
    <s v="AAD_NONE"/>
    <s v="ST01010400"/>
    <s v="1"/>
    <s v="-"/>
    <n v="7862"/>
    <m/>
    <m/>
    <m/>
    <s v=""/>
    <x v="27"/>
  </r>
  <r>
    <x v="14"/>
    <x v="77"/>
    <s v="ES70"/>
    <x v="0"/>
    <x v="0"/>
    <x v="28"/>
    <s v="AAD_NONE"/>
    <s v="ST01010600"/>
    <s v="1"/>
    <s v="-"/>
    <n v="33568"/>
    <m/>
    <m/>
    <m/>
    <s v=""/>
    <x v="27"/>
  </r>
  <r>
    <x v="14"/>
    <x v="77"/>
    <s v="ES70"/>
    <x v="0"/>
    <x v="0"/>
    <x v="28"/>
    <s v="AAD_NONE"/>
    <s v="ST01020900"/>
    <s v="1"/>
    <s v="-"/>
    <n v="171718"/>
    <m/>
    <m/>
    <m/>
    <s v=""/>
    <x v="27"/>
  </r>
  <r>
    <x v="14"/>
    <x v="77"/>
    <s v="ES70"/>
    <x v="0"/>
    <x v="0"/>
    <x v="28"/>
    <s v="AAD_NONE"/>
    <s v="ST01021000"/>
    <s v="1"/>
    <s v="-"/>
    <n v="1062160"/>
    <m/>
    <m/>
    <m/>
    <s v=""/>
    <x v="27"/>
  </r>
  <r>
    <x v="14"/>
    <x v="77"/>
    <s v="ES70"/>
    <x v="0"/>
    <x v="0"/>
    <x v="28"/>
    <s v="AAD_NONE"/>
    <s v="ST01021300"/>
    <s v="1"/>
    <s v="-"/>
    <n v="470110"/>
    <n v="40646"/>
    <n v="40646"/>
    <n v="40646"/>
    <s v=""/>
    <x v="27"/>
  </r>
  <r>
    <x v="14"/>
    <x v="77"/>
    <s v="ES70"/>
    <x v="0"/>
    <x v="0"/>
    <x v="28"/>
    <s v="AAD_NONE"/>
    <s v="ST01031100"/>
    <s v="1"/>
    <s v="-"/>
    <n v="510490"/>
    <m/>
    <m/>
    <m/>
    <s v=""/>
    <x v="27"/>
  </r>
  <r>
    <x v="14"/>
    <x v="77"/>
    <s v="ES70"/>
    <x v="0"/>
    <x v="0"/>
    <x v="28"/>
    <s v="AAD_NONE"/>
    <s v="ST01031300"/>
    <s v="1"/>
    <s v="-"/>
    <n v="425134"/>
    <n v="21887"/>
    <n v="21887"/>
    <n v="21887"/>
    <s v=""/>
    <x v="27"/>
  </r>
  <r>
    <x v="14"/>
    <x v="77"/>
    <s v="ES70"/>
    <x v="0"/>
    <x v="0"/>
    <x v="28"/>
    <s v="AAD_NONE"/>
    <s v="ST01031400"/>
    <s v="1"/>
    <s v="-"/>
    <n v="428703"/>
    <m/>
    <m/>
    <m/>
    <s v=""/>
    <x v="27"/>
  </r>
  <r>
    <x v="14"/>
    <x v="77"/>
    <s v="ES70"/>
    <x v="0"/>
    <x v="0"/>
    <x v="28"/>
    <s v="AAD_NONE"/>
    <s v="ST01041400"/>
    <s v="1"/>
    <s v="-"/>
    <n v="42860"/>
    <m/>
    <m/>
    <m/>
    <s v=""/>
    <x v="27"/>
  </r>
  <r>
    <x v="14"/>
    <x v="77"/>
    <s v="ES70"/>
    <x v="0"/>
    <x v="0"/>
    <x v="28"/>
    <s v="AAD_NONE"/>
    <s v="ST01041600"/>
    <s v="1"/>
    <s v="-"/>
    <n v="29638"/>
    <m/>
    <m/>
    <m/>
    <s v=""/>
    <x v="27"/>
  </r>
  <r>
    <x v="14"/>
    <x v="77"/>
    <s v="ES70"/>
    <x v="0"/>
    <x v="0"/>
    <x v="28"/>
    <s v="AAD_NONE"/>
    <s v="ST01041700"/>
    <s v="1"/>
    <s v="-"/>
    <n v="47863"/>
    <m/>
    <m/>
    <m/>
    <s v=""/>
    <x v="27"/>
  </r>
  <r>
    <x v="14"/>
    <x v="77"/>
    <s v="ES70"/>
    <x v="0"/>
    <x v="0"/>
    <x v="17"/>
    <s v="AAD_NONE"/>
    <s v="ST01010100"/>
    <s v="1"/>
    <s v="-"/>
    <n v="97040"/>
    <n v="750"/>
    <n v="750"/>
    <n v="750"/>
    <s v=""/>
    <x v="17"/>
  </r>
  <r>
    <x v="14"/>
    <x v="77"/>
    <s v="ES70"/>
    <x v="0"/>
    <x v="0"/>
    <x v="17"/>
    <s v="AAD_NONE"/>
    <s v="ST01010200"/>
    <s v="1"/>
    <s v="-"/>
    <n v="2874"/>
    <m/>
    <m/>
    <m/>
    <s v=""/>
    <x v="17"/>
  </r>
  <r>
    <x v="14"/>
    <x v="77"/>
    <s v="ES70"/>
    <x v="0"/>
    <x v="0"/>
    <x v="17"/>
    <s v="AAD_NONE"/>
    <s v="ST01010400"/>
    <s v="1"/>
    <s v="-"/>
    <n v="11856"/>
    <m/>
    <m/>
    <m/>
    <s v=""/>
    <x v="17"/>
  </r>
  <r>
    <x v="14"/>
    <x v="77"/>
    <s v="ES70"/>
    <x v="0"/>
    <x v="0"/>
    <x v="17"/>
    <s v="AAD_NONE"/>
    <s v="ST01010600"/>
    <s v="1"/>
    <s v="-"/>
    <n v="6467"/>
    <m/>
    <m/>
    <m/>
    <s v=""/>
    <x v="17"/>
  </r>
  <r>
    <x v="14"/>
    <x v="77"/>
    <s v="ES70"/>
    <x v="0"/>
    <x v="0"/>
    <x v="17"/>
    <s v="AAD_NONE"/>
    <s v="ST01020900"/>
    <s v="1"/>
    <s v="-"/>
    <n v="207123"/>
    <n v="1250"/>
    <n v="1250"/>
    <n v="1250"/>
    <s v=""/>
    <x v="17"/>
  </r>
  <r>
    <x v="14"/>
    <x v="77"/>
    <s v="ES70"/>
    <x v="0"/>
    <x v="0"/>
    <x v="17"/>
    <s v="AAD_NONE"/>
    <s v="ST01021000"/>
    <s v="1"/>
    <s v="-"/>
    <n v="396680"/>
    <n v="3250"/>
    <n v="3250"/>
    <n v="3250"/>
    <s v=""/>
    <x v="17"/>
  </r>
  <r>
    <x v="14"/>
    <x v="77"/>
    <s v="ES70"/>
    <x v="0"/>
    <x v="0"/>
    <x v="17"/>
    <s v="AAD_NONE"/>
    <s v="ST01021300"/>
    <s v="1"/>
    <s v="-"/>
    <n v="42440"/>
    <n v="7500"/>
    <n v="7500"/>
    <n v="7500"/>
    <s v=""/>
    <x v="17"/>
  </r>
  <r>
    <x v="14"/>
    <x v="77"/>
    <s v="ES70"/>
    <x v="0"/>
    <x v="0"/>
    <x v="17"/>
    <s v="AAD_NONE"/>
    <s v="ST01031100"/>
    <s v="1"/>
    <s v="-"/>
    <n v="163775"/>
    <n v="1375"/>
    <n v="1375"/>
    <n v="1375"/>
    <s v=""/>
    <x v="17"/>
  </r>
  <r>
    <x v="14"/>
    <x v="77"/>
    <s v="ES70"/>
    <x v="0"/>
    <x v="0"/>
    <x v="17"/>
    <s v="AAD_NONE"/>
    <s v="ST01031300"/>
    <s v="1"/>
    <s v="-"/>
    <n v="218310"/>
    <n v="8125"/>
    <n v="8125"/>
    <n v="8125"/>
    <s v=""/>
    <x v="17"/>
  </r>
  <r>
    <x v="14"/>
    <x v="77"/>
    <s v="ES70"/>
    <x v="0"/>
    <x v="0"/>
    <x v="17"/>
    <s v="AAD_NONE"/>
    <s v="ST01031400"/>
    <s v="1"/>
    <s v="-"/>
    <n v="61408"/>
    <n v="2125"/>
    <n v="2125"/>
    <n v="2125"/>
    <s v=""/>
    <x v="17"/>
  </r>
  <r>
    <x v="14"/>
    <x v="77"/>
    <s v="ES70"/>
    <x v="0"/>
    <x v="0"/>
    <x v="17"/>
    <s v="AAD_NONE"/>
    <s v="ST01041400"/>
    <s v="1"/>
    <s v="-"/>
    <n v="20480"/>
    <m/>
    <m/>
    <m/>
    <s v=""/>
    <x v="17"/>
  </r>
  <r>
    <x v="14"/>
    <x v="77"/>
    <s v="ES70"/>
    <x v="0"/>
    <x v="0"/>
    <x v="17"/>
    <s v="AAD_NONE"/>
    <s v="ST01041600"/>
    <s v="1"/>
    <s v="-"/>
    <n v="44696"/>
    <m/>
    <m/>
    <m/>
    <s v=""/>
    <x v="17"/>
  </r>
  <r>
    <x v="14"/>
    <x v="77"/>
    <s v="ES70"/>
    <x v="0"/>
    <x v="0"/>
    <x v="17"/>
    <s v="AAD_NONE"/>
    <s v="ST01041700"/>
    <s v="1"/>
    <s v="-"/>
    <n v="28649"/>
    <n v="625"/>
    <n v="625"/>
    <n v="625"/>
    <s v=""/>
    <x v="17"/>
  </r>
  <r>
    <x v="14"/>
    <x v="77"/>
    <s v="ES70"/>
    <x v="0"/>
    <x v="0"/>
    <x v="18"/>
    <s v="AAD_NONE"/>
    <s v="ST01021000"/>
    <s v="1"/>
    <s v="-"/>
    <n v="20833"/>
    <n v="20833"/>
    <n v="20833"/>
    <n v="20833"/>
    <s v=""/>
    <x v="18"/>
  </r>
  <r>
    <x v="14"/>
    <x v="77"/>
    <s v="ES70"/>
    <x v="0"/>
    <x v="0"/>
    <x v="149"/>
    <s v="AAD_NONE"/>
    <s v="ST01010200"/>
    <s v="1"/>
    <s v="-"/>
    <n v="36951"/>
    <n v="40084"/>
    <n v="40084"/>
    <n v="40084"/>
    <s v=""/>
    <x v="145"/>
  </r>
  <r>
    <x v="14"/>
    <x v="77"/>
    <s v="ES70"/>
    <x v="0"/>
    <x v="0"/>
    <x v="149"/>
    <s v="AAD_NONE"/>
    <s v="ST01021000"/>
    <s v="1"/>
    <s v="-"/>
    <n v="342639"/>
    <n v="371690"/>
    <n v="371690"/>
    <n v="371690"/>
    <s v=""/>
    <x v="145"/>
  </r>
  <r>
    <x v="14"/>
    <x v="77"/>
    <s v="ES70"/>
    <x v="0"/>
    <x v="0"/>
    <x v="149"/>
    <s v="AAD_NONE"/>
    <s v="ST01021300"/>
    <s v="1"/>
    <s v="-"/>
    <n v="829724"/>
    <n v="900073"/>
    <n v="900073"/>
    <n v="900073"/>
    <s v=""/>
    <x v="145"/>
  </r>
  <r>
    <x v="14"/>
    <x v="77"/>
    <s v="ES70"/>
    <x v="0"/>
    <x v="0"/>
    <x v="149"/>
    <s v="AAD_NONE"/>
    <s v="ST01031300"/>
    <s v="1"/>
    <s v="-"/>
    <n v="470289"/>
    <n v="510163"/>
    <n v="510163"/>
    <n v="510163"/>
    <s v=""/>
    <x v="145"/>
  </r>
  <r>
    <x v="14"/>
    <x v="77"/>
    <s v="ES70"/>
    <x v="0"/>
    <x v="4"/>
    <x v="0"/>
    <s v="AAD_NONE"/>
    <s v="ST01010100"/>
    <s v="1"/>
    <s v="9S70-IS21-01332KOT3"/>
    <n v="20410"/>
    <n v="20410"/>
    <n v="20931"/>
    <m/>
    <s v=""/>
    <x v="0"/>
  </r>
  <r>
    <x v="14"/>
    <x v="77"/>
    <s v="ES70"/>
    <x v="0"/>
    <x v="4"/>
    <x v="0"/>
    <s v="AAD_NONE"/>
    <s v="ST01010100"/>
    <s v="1"/>
    <s v="9S70-IS21-01122IKT1"/>
    <n v="16592"/>
    <n v="2459"/>
    <n v="2459"/>
    <n v="2459"/>
    <s v=""/>
    <x v="0"/>
  </r>
  <r>
    <x v="14"/>
    <x v="77"/>
    <s v="ES70"/>
    <x v="0"/>
    <x v="4"/>
    <x v="0"/>
    <s v="AAD_NONE"/>
    <s v="ST01010100"/>
    <s v="1"/>
    <s v="9S70-IS21-01122IKT3"/>
    <n v="45082"/>
    <n v="4098"/>
    <n v="3770"/>
    <m/>
    <s v=""/>
    <x v="0"/>
  </r>
  <r>
    <x v="14"/>
    <x v="77"/>
    <s v="ES70"/>
    <x v="0"/>
    <x v="4"/>
    <x v="0"/>
    <s v="AAD_NONE"/>
    <s v="ST01010200"/>
    <s v="1"/>
    <s v="9S70-IS21-01332KOT3"/>
    <n v="27213"/>
    <n v="27213"/>
    <n v="27908"/>
    <m/>
    <s v=""/>
    <x v="0"/>
  </r>
  <r>
    <x v="14"/>
    <x v="77"/>
    <s v="ES70"/>
    <x v="0"/>
    <x v="4"/>
    <x v="0"/>
    <s v="AAD_NONE"/>
    <s v="ST01020900"/>
    <s v="1"/>
    <s v="9S70-IS21-01342VAR2"/>
    <n v="79590"/>
    <m/>
    <m/>
    <n v="26402"/>
    <s v=""/>
    <x v="0"/>
  </r>
  <r>
    <x v="14"/>
    <x v="77"/>
    <s v="ES70"/>
    <x v="0"/>
    <x v="4"/>
    <x v="0"/>
    <s v="AAD_NONE"/>
    <s v="ST01020900"/>
    <s v="1"/>
    <s v="9S70-IS21-01122IKT1"/>
    <n v="331844"/>
    <n v="49180"/>
    <n v="49180"/>
    <n v="49180"/>
    <s v=""/>
    <x v="0"/>
  </r>
  <r>
    <x v="14"/>
    <x v="77"/>
    <s v="ES70"/>
    <x v="0"/>
    <x v="4"/>
    <x v="0"/>
    <s v="AAD_NONE"/>
    <s v="ST01020900"/>
    <s v="1"/>
    <s v="9S70-IS21-01122IKT3"/>
    <n v="11270"/>
    <n v="1025"/>
    <n v="943"/>
    <m/>
    <s v=""/>
    <x v="0"/>
  </r>
  <r>
    <x v="14"/>
    <x v="77"/>
    <s v="ES70"/>
    <x v="0"/>
    <x v="4"/>
    <x v="0"/>
    <s v="AAD_NONE"/>
    <s v="ST01020900"/>
    <s v="1"/>
    <s v="9S70-IS21-01122IKT5"/>
    <n v="24169"/>
    <n v="24169"/>
    <m/>
    <m/>
    <s v=""/>
    <x v="0"/>
  </r>
  <r>
    <x v="14"/>
    <x v="77"/>
    <s v="ES70"/>
    <x v="0"/>
    <x v="4"/>
    <x v="0"/>
    <s v="AAD_NONE"/>
    <s v="ST01021000"/>
    <s v="1"/>
    <s v="9S70-IS21-01342VAR2"/>
    <n v="79590"/>
    <m/>
    <m/>
    <n v="26402"/>
    <s v=""/>
    <x v="0"/>
  </r>
  <r>
    <x v="14"/>
    <x v="77"/>
    <s v="ES70"/>
    <x v="0"/>
    <x v="4"/>
    <x v="0"/>
    <s v="AAD_NONE"/>
    <s v="ST01021000"/>
    <s v="1"/>
    <s v="9S70-IS21-01122IKT1"/>
    <n v="110615"/>
    <n v="16393"/>
    <n v="16393"/>
    <n v="16393"/>
    <s v=""/>
    <x v="0"/>
  </r>
  <r>
    <x v="14"/>
    <x v="77"/>
    <s v="ES70"/>
    <x v="0"/>
    <x v="4"/>
    <x v="0"/>
    <s v="AAD_NONE"/>
    <s v="ST01021000"/>
    <s v="1"/>
    <s v="9S70-IS21-01122IKT3"/>
    <n v="78893"/>
    <n v="7172"/>
    <n v="6598"/>
    <m/>
    <s v=""/>
    <x v="0"/>
  </r>
  <r>
    <x v="14"/>
    <x v="77"/>
    <s v="ES70"/>
    <x v="0"/>
    <x v="4"/>
    <x v="0"/>
    <s v="AAD_NONE"/>
    <s v="ST01021000"/>
    <s v="1"/>
    <s v="9S70-IS21-01122IKT5"/>
    <n v="48338"/>
    <n v="48338"/>
    <m/>
    <m/>
    <s v=""/>
    <x v="0"/>
  </r>
  <r>
    <x v="14"/>
    <x v="77"/>
    <s v="ES70"/>
    <x v="0"/>
    <x v="4"/>
    <x v="0"/>
    <s v="AAD_NONE"/>
    <s v="ST01021300"/>
    <s v="1"/>
    <s v="9S70-BM21-01163IKT7"/>
    <n v="46978"/>
    <m/>
    <m/>
    <m/>
    <s v=""/>
    <x v="0"/>
  </r>
  <r>
    <x v="14"/>
    <x v="77"/>
    <s v="ES70"/>
    <x v="0"/>
    <x v="4"/>
    <x v="0"/>
    <s v="AAD_NONE"/>
    <s v="ST01021300"/>
    <s v="1"/>
    <s v="9S70-IS21-01122IKT5"/>
    <n v="36254"/>
    <n v="36254"/>
    <m/>
    <m/>
    <s v=""/>
    <x v="0"/>
  </r>
  <r>
    <x v="14"/>
    <x v="77"/>
    <s v="ES70"/>
    <x v="0"/>
    <x v="4"/>
    <x v="0"/>
    <s v="AAD_NONE"/>
    <s v="ST01031100"/>
    <s v="1"/>
    <s v="9S70-IS21-01332KOT3"/>
    <n v="20410"/>
    <n v="20410"/>
    <n v="20931"/>
    <m/>
    <s v=""/>
    <x v="0"/>
  </r>
  <r>
    <x v="14"/>
    <x v="77"/>
    <s v="ES70"/>
    <x v="0"/>
    <x v="4"/>
    <x v="0"/>
    <s v="AAD_NONE"/>
    <s v="ST01031100"/>
    <s v="1"/>
    <s v="9S70-IS21-01342VAR2"/>
    <n v="238770"/>
    <m/>
    <m/>
    <n v="79207"/>
    <s v=""/>
    <x v="0"/>
  </r>
  <r>
    <x v="14"/>
    <x v="77"/>
    <s v="ES70"/>
    <x v="0"/>
    <x v="4"/>
    <x v="0"/>
    <s v="AAD_NONE"/>
    <s v="ST01031100"/>
    <s v="1"/>
    <s v="9S70-IS21-01122IKT1"/>
    <n v="94023"/>
    <n v="13934"/>
    <n v="13934"/>
    <n v="13934"/>
    <s v=""/>
    <x v="0"/>
  </r>
  <r>
    <x v="14"/>
    <x v="77"/>
    <s v="ES70"/>
    <x v="0"/>
    <x v="4"/>
    <x v="0"/>
    <s v="AAD_NONE"/>
    <s v="ST01031100"/>
    <s v="1"/>
    <s v="9S70-IS21-01122IKT3"/>
    <n v="90164"/>
    <n v="8197"/>
    <n v="7541"/>
    <m/>
    <s v=""/>
    <x v="0"/>
  </r>
  <r>
    <x v="14"/>
    <x v="77"/>
    <s v="ES70"/>
    <x v="0"/>
    <x v="4"/>
    <x v="0"/>
    <s v="AAD_NONE"/>
    <s v="ST01031100"/>
    <s v="1"/>
    <s v="9S70-IS21-01122IKT5"/>
    <n v="36254"/>
    <n v="36254"/>
    <m/>
    <m/>
    <s v=""/>
    <x v="0"/>
  </r>
  <r>
    <x v="14"/>
    <x v="77"/>
    <s v="ES70"/>
    <x v="0"/>
    <x v="4"/>
    <x v="0"/>
    <s v="AAD_NONE"/>
    <s v="ST01031300"/>
    <s v="1"/>
    <s v="9S70-BM21-01163IKT7"/>
    <n v="93956"/>
    <m/>
    <m/>
    <m/>
    <s v=""/>
    <x v="0"/>
  </r>
  <r>
    <x v="14"/>
    <x v="77"/>
    <s v="ES70"/>
    <x v="0"/>
    <x v="4"/>
    <x v="0"/>
    <s v="AAD_NONE"/>
    <s v="ST01031300"/>
    <s v="1"/>
    <s v="9S70-IS21-01122IKT5"/>
    <n v="72507"/>
    <n v="72507"/>
    <m/>
    <m/>
    <s v=""/>
    <x v="0"/>
  </r>
  <r>
    <x v="14"/>
    <x v="77"/>
    <s v="ES70"/>
    <x v="0"/>
    <x v="4"/>
    <x v="0"/>
    <s v="AAD_NONE"/>
    <s v="ST01031300"/>
    <s v="1"/>
    <s v="9S70-BM21-01222VIS1"/>
    <m/>
    <n v="16404"/>
    <m/>
    <m/>
    <s v=""/>
    <x v="0"/>
  </r>
  <r>
    <x v="14"/>
    <x v="77"/>
    <s v="ES70"/>
    <x v="0"/>
    <x v="4"/>
    <x v="0"/>
    <s v="AAD_NONE"/>
    <s v="ST01031300"/>
    <s v="1"/>
    <s v="9S70-BM21-01222VIS3"/>
    <n v="24344"/>
    <m/>
    <m/>
    <m/>
    <s v=""/>
    <x v="0"/>
  </r>
  <r>
    <x v="14"/>
    <x v="77"/>
    <s v="ES70"/>
    <x v="0"/>
    <x v="4"/>
    <x v="0"/>
    <s v="AAD_NONE"/>
    <s v="ST01041400"/>
    <s v="1"/>
    <s v="9S70-BM21-01222VIS1"/>
    <m/>
    <n v="131233"/>
    <m/>
    <m/>
    <s v=""/>
    <x v="0"/>
  </r>
  <r>
    <x v="14"/>
    <x v="77"/>
    <s v="ES70"/>
    <x v="0"/>
    <x v="4"/>
    <x v="0"/>
    <s v="AAD_NONE"/>
    <s v="ST01041400"/>
    <s v="1"/>
    <s v="9S70-BM21-01222VIS3"/>
    <n v="73033"/>
    <m/>
    <m/>
    <m/>
    <s v=""/>
    <x v="0"/>
  </r>
  <r>
    <x v="14"/>
    <x v="77"/>
    <s v="ES70"/>
    <x v="0"/>
    <x v="4"/>
    <x v="0"/>
    <s v="AAD_NONE"/>
    <s v="ST01041600"/>
    <s v="1"/>
    <s v="9S70-IS21-01122IKT5"/>
    <n v="12085"/>
    <n v="12085"/>
    <m/>
    <m/>
    <s v=""/>
    <x v="0"/>
  </r>
  <r>
    <x v="14"/>
    <x v="77"/>
    <s v="ES70"/>
    <x v="0"/>
    <x v="4"/>
    <x v="0"/>
    <s v="AAD_NONE"/>
    <s v="ST01041700"/>
    <s v="1"/>
    <s v="9S70-BM21-01163IKT7"/>
    <n v="15659"/>
    <m/>
    <m/>
    <m/>
    <s v=""/>
    <x v="0"/>
  </r>
  <r>
    <x v="14"/>
    <x v="77"/>
    <s v="ES70"/>
    <x v="0"/>
    <x v="4"/>
    <x v="0"/>
    <s v="AAD_NONE"/>
    <s v="ST01041700"/>
    <s v="1"/>
    <s v="9S70-IS21-01122IKT5"/>
    <n v="12085"/>
    <n v="12085"/>
    <m/>
    <m/>
    <s v=""/>
    <x v="0"/>
  </r>
  <r>
    <x v="14"/>
    <x v="77"/>
    <s v="ES70"/>
    <x v="0"/>
    <x v="4"/>
    <x v="0"/>
    <s v="AAD_NONE"/>
    <s v="ST01041700"/>
    <s v="1"/>
    <s v="9S70-BM21-01222VIS1"/>
    <m/>
    <n v="16404"/>
    <m/>
    <m/>
    <s v=""/>
    <x v="0"/>
  </r>
  <r>
    <x v="14"/>
    <x v="77"/>
    <s v="ES70"/>
    <x v="0"/>
    <x v="4"/>
    <x v="0"/>
    <s v="AAD_NONE"/>
    <s v="ST01041700"/>
    <s v="1"/>
    <s v="9S70-BM21-01222VIS3"/>
    <n v="24344"/>
    <m/>
    <m/>
    <m/>
    <s v=""/>
    <x v="0"/>
  </r>
  <r>
    <x v="14"/>
    <x v="77"/>
    <s v="ES70"/>
    <x v="0"/>
    <x v="4"/>
    <x v="28"/>
    <s v="AAD_NONE"/>
    <s v="ST01021000"/>
    <s v="1"/>
    <s v="9S70-BM21-01173PATR"/>
    <n v="160607"/>
    <m/>
    <m/>
    <m/>
    <s v=""/>
    <x v="27"/>
  </r>
  <r>
    <x v="14"/>
    <x v="77"/>
    <s v="ES70"/>
    <x v="0"/>
    <x v="4"/>
    <x v="28"/>
    <s v="AAD_NONE"/>
    <s v="ST01031300"/>
    <s v="1"/>
    <s v="9S70-BM21-01112VAR8"/>
    <n v="797131"/>
    <m/>
    <m/>
    <m/>
    <s v=""/>
    <x v="27"/>
  </r>
  <r>
    <x v="14"/>
    <x v="77"/>
    <s v="ES70"/>
    <x v="0"/>
    <x v="4"/>
    <x v="28"/>
    <s v="AAD_NONE"/>
    <s v="ST01031300"/>
    <s v="1"/>
    <s v="9S70-BM21-01173PATR"/>
    <n v="1445459"/>
    <m/>
    <m/>
    <m/>
    <s v=""/>
    <x v="27"/>
  </r>
  <r>
    <x v="14"/>
    <x v="77"/>
    <s v="ES70"/>
    <x v="0"/>
    <x v="4"/>
    <x v="17"/>
    <s v="AAD_NONE"/>
    <s v="ST01021300"/>
    <s v="1"/>
    <s v="1S70-CF21-02332MERES"/>
    <n v="1413934"/>
    <n v="787126"/>
    <m/>
    <m/>
    <s v=""/>
    <x v="17"/>
  </r>
  <r>
    <x v="14"/>
    <x v="77"/>
    <s v="ES70"/>
    <x v="0"/>
    <x v="4"/>
    <x v="17"/>
    <s v="AAD_NONE"/>
    <s v="ST01031300"/>
    <s v="1"/>
    <s v="9S70-BM21-01143VAR10"/>
    <n v="1569864"/>
    <m/>
    <m/>
    <m/>
    <s v=""/>
    <x v="17"/>
  </r>
  <r>
    <x v="14"/>
    <x v="77"/>
    <s v="ES70"/>
    <x v="0"/>
    <x v="4"/>
    <x v="18"/>
    <s v="AAD_NONE"/>
    <s v="ST01031300"/>
    <s v="1"/>
    <s v="9S70-BM21-01112VAR2"/>
    <n v="245902"/>
    <m/>
    <m/>
    <m/>
    <s v=""/>
    <x v="18"/>
  </r>
  <r>
    <x v="14"/>
    <x v="77"/>
    <s v="ES70"/>
    <x v="0"/>
    <x v="4"/>
    <x v="18"/>
    <s v="AAD_NONE"/>
    <s v="ST01031300"/>
    <s v="1"/>
    <s v="9S70-BM21-01112VAR11"/>
    <n v="204918"/>
    <n v="188937"/>
    <m/>
    <m/>
    <s v=""/>
    <x v="18"/>
  </r>
  <r>
    <x v="14"/>
    <x v="77"/>
    <s v="ES70"/>
    <x v="1"/>
    <x v="1"/>
    <x v="0"/>
    <s v="AAD_NONE"/>
    <s v="XX01000000"/>
    <s v="1"/>
    <s v="-"/>
    <n v="3179"/>
    <n v="3399"/>
    <n v="3399"/>
    <n v="3399"/>
    <s v=""/>
    <x v="0"/>
  </r>
  <r>
    <x v="14"/>
    <x v="77"/>
    <s v="ES70"/>
    <x v="1"/>
    <x v="1"/>
    <x v="148"/>
    <s v="AAD_NONE"/>
    <s v="XX01000000"/>
    <s v="1"/>
    <s v="-"/>
    <n v="1936000"/>
    <m/>
    <m/>
    <m/>
    <s v=""/>
    <x v="144"/>
  </r>
  <r>
    <x v="14"/>
    <x v="77"/>
    <s v="ES70"/>
    <x v="1"/>
    <x v="1"/>
    <x v="28"/>
    <s v="AAD_NONE"/>
    <s v="XX01000000"/>
    <s v="1"/>
    <s v="-"/>
    <n v="729198"/>
    <n v="13757"/>
    <n v="13757"/>
    <n v="13757"/>
    <s v=""/>
    <x v="27"/>
  </r>
  <r>
    <x v="14"/>
    <x v="77"/>
    <s v="ES70"/>
    <x v="1"/>
    <x v="1"/>
    <x v="17"/>
    <s v="AAD_NONE"/>
    <s v="XX01000000"/>
    <s v="1"/>
    <s v="-"/>
    <n v="286396"/>
    <n v="5500"/>
    <n v="5500"/>
    <n v="5500"/>
    <s v=""/>
    <x v="17"/>
  </r>
  <r>
    <x v="14"/>
    <x v="77"/>
    <s v="ES70"/>
    <x v="1"/>
    <x v="1"/>
    <x v="18"/>
    <s v="AAD_NONE"/>
    <s v="XX01000000"/>
    <s v="1"/>
    <s v="-"/>
    <n v="4583"/>
    <n v="4583"/>
    <n v="4583"/>
    <n v="4583"/>
    <s v=""/>
    <x v="18"/>
  </r>
  <r>
    <x v="14"/>
    <x v="77"/>
    <s v="ES70"/>
    <x v="1"/>
    <x v="1"/>
    <x v="149"/>
    <s v="AAD_NONE"/>
    <s v="XX01000000"/>
    <s v="1"/>
    <s v="-"/>
    <n v="369513"/>
    <n v="400842"/>
    <n v="400842"/>
    <n v="400842"/>
    <s v=""/>
    <x v="145"/>
  </r>
  <r>
    <x v="14"/>
    <x v="77"/>
    <s v="ES70"/>
    <x v="1"/>
    <x v="4"/>
    <x v="0"/>
    <s v="AAD_NONE"/>
    <s v="XX01000000"/>
    <s v="1"/>
    <s v="9S70-BM21-01163IKT7"/>
    <n v="34451"/>
    <m/>
    <m/>
    <m/>
    <s v=""/>
    <x v="0"/>
  </r>
  <r>
    <x v="14"/>
    <x v="77"/>
    <s v="ES70"/>
    <x v="1"/>
    <x v="4"/>
    <x v="0"/>
    <s v="AAD_NONE"/>
    <s v="XX01000000"/>
    <s v="1"/>
    <s v="9S70-IS21-01332KOT3"/>
    <n v="14967"/>
    <n v="14967"/>
    <n v="15350"/>
    <m/>
    <s v=""/>
    <x v="0"/>
  </r>
  <r>
    <x v="14"/>
    <x v="77"/>
    <s v="ES70"/>
    <x v="1"/>
    <x v="4"/>
    <x v="0"/>
    <s v="AAD_NONE"/>
    <s v="XX01000000"/>
    <s v="1"/>
    <s v="9S70-IS21-01342VAR2"/>
    <n v="87549"/>
    <m/>
    <m/>
    <n v="29043"/>
    <s v=""/>
    <x v="0"/>
  </r>
  <r>
    <x v="14"/>
    <x v="77"/>
    <s v="ES70"/>
    <x v="1"/>
    <x v="4"/>
    <x v="0"/>
    <s v="AAD_NONE"/>
    <s v="XX01000000"/>
    <s v="1"/>
    <s v="9S70-IS21-01122IKT1"/>
    <n v="121676"/>
    <n v="18033"/>
    <n v="18033"/>
    <n v="18033"/>
    <s v=""/>
    <x v="0"/>
  </r>
  <r>
    <x v="14"/>
    <x v="77"/>
    <s v="ES70"/>
    <x v="1"/>
    <x v="4"/>
    <x v="0"/>
    <s v="AAD_NONE"/>
    <s v="XX01000000"/>
    <s v="1"/>
    <s v="9S70-IS21-01122IKT3"/>
    <n v="49590"/>
    <n v="4508"/>
    <n v="4148"/>
    <m/>
    <s v=""/>
    <x v="0"/>
  </r>
  <r>
    <x v="14"/>
    <x v="77"/>
    <s v="ES70"/>
    <x v="1"/>
    <x v="4"/>
    <x v="0"/>
    <s v="AAD_NONE"/>
    <s v="XX01000000"/>
    <s v="1"/>
    <s v="9S70-IS21-01122IKT5"/>
    <n v="53172"/>
    <n v="53172"/>
    <m/>
    <m/>
    <s v=""/>
    <x v="0"/>
  </r>
  <r>
    <x v="14"/>
    <x v="77"/>
    <s v="ES70"/>
    <x v="1"/>
    <x v="4"/>
    <x v="0"/>
    <s v="AAD_NONE"/>
    <s v="XX01000000"/>
    <s v="1"/>
    <s v="9S70-BM21-01222VIS1"/>
    <m/>
    <n v="36089"/>
    <m/>
    <m/>
    <s v=""/>
    <x v="0"/>
  </r>
  <r>
    <x v="14"/>
    <x v="77"/>
    <s v="ES70"/>
    <x v="1"/>
    <x v="4"/>
    <x v="0"/>
    <s v="AAD_NONE"/>
    <s v="XX01000000"/>
    <s v="1"/>
    <s v="9S70-BM21-01222VIS3"/>
    <n v="26779"/>
    <m/>
    <m/>
    <m/>
    <s v=""/>
    <x v="0"/>
  </r>
  <r>
    <x v="14"/>
    <x v="77"/>
    <s v="ES70"/>
    <x v="1"/>
    <x v="4"/>
    <x v="28"/>
    <s v="AAD_NONE"/>
    <s v="XX01000000"/>
    <s v="1"/>
    <s v="9S70-BM21-01112VAR8"/>
    <n v="175369"/>
    <m/>
    <m/>
    <m/>
    <s v=""/>
    <x v="27"/>
  </r>
  <r>
    <x v="14"/>
    <x v="77"/>
    <s v="ES70"/>
    <x v="1"/>
    <x v="4"/>
    <x v="28"/>
    <s v="AAD_NONE"/>
    <s v="XX01000000"/>
    <s v="1"/>
    <s v="9S70-BM21-01173PATR"/>
    <n v="353334"/>
    <m/>
    <m/>
    <m/>
    <s v=""/>
    <x v="27"/>
  </r>
  <r>
    <x v="14"/>
    <x v="77"/>
    <s v="ES70"/>
    <x v="1"/>
    <x v="4"/>
    <x v="17"/>
    <s v="AAD_NONE"/>
    <s v="XX01000000"/>
    <s v="1"/>
    <s v="9S70-BM21-01143VAR10"/>
    <n v="345370"/>
    <m/>
    <m/>
    <m/>
    <s v=""/>
    <x v="17"/>
  </r>
  <r>
    <x v="14"/>
    <x v="77"/>
    <s v="ES70"/>
    <x v="1"/>
    <x v="4"/>
    <x v="17"/>
    <s v="AAD_NONE"/>
    <s v="XX01000000"/>
    <s v="1"/>
    <s v="1S70-CF21-02332MERES"/>
    <n v="311066"/>
    <n v="173168"/>
    <m/>
    <m/>
    <s v=""/>
    <x v="17"/>
  </r>
  <r>
    <x v="14"/>
    <x v="77"/>
    <s v="ES70"/>
    <x v="1"/>
    <x v="4"/>
    <x v="18"/>
    <s v="AAD_NONE"/>
    <s v="XX01000000"/>
    <s v="1"/>
    <s v="9S70-BM21-01112VAR2"/>
    <n v="54098"/>
    <m/>
    <m/>
    <m/>
    <s v=""/>
    <x v="18"/>
  </r>
  <r>
    <x v="14"/>
    <x v="77"/>
    <s v="ES70"/>
    <x v="1"/>
    <x v="4"/>
    <x v="18"/>
    <s v="AAD_NONE"/>
    <s v="XX01000000"/>
    <s v="1"/>
    <s v="9S70-BM21-01112VAR11"/>
    <n v="45082"/>
    <n v="41566"/>
    <m/>
    <m/>
    <s v=""/>
    <x v="18"/>
  </r>
  <r>
    <x v="14"/>
    <x v="77"/>
    <s v="ES70"/>
    <x v="2"/>
    <x v="0"/>
    <x v="3"/>
    <s v="AAD_NONE"/>
    <s v="ST01010100"/>
    <s v="1"/>
    <s v="-"/>
    <n v="189"/>
    <n v="187"/>
    <n v="187"/>
    <n v="187"/>
    <s v=""/>
    <x v="3"/>
  </r>
  <r>
    <x v="14"/>
    <x v="77"/>
    <s v="ES70"/>
    <x v="2"/>
    <x v="0"/>
    <x v="3"/>
    <s v="AAD_NONE"/>
    <s v="ST01010200"/>
    <s v="1"/>
    <s v="-"/>
    <n v="6"/>
    <n v="6"/>
    <n v="6"/>
    <n v="6"/>
    <s v=""/>
    <x v="3"/>
  </r>
  <r>
    <x v="14"/>
    <x v="77"/>
    <s v="ES70"/>
    <x v="2"/>
    <x v="0"/>
    <x v="3"/>
    <s v="AAD_NONE"/>
    <s v="ST01010400"/>
    <s v="1"/>
    <s v="-"/>
    <n v="23"/>
    <n v="23"/>
    <n v="23"/>
    <n v="23"/>
    <s v=""/>
    <x v="3"/>
  </r>
  <r>
    <x v="14"/>
    <x v="77"/>
    <s v="ES70"/>
    <x v="2"/>
    <x v="0"/>
    <x v="3"/>
    <s v="AAD_NONE"/>
    <s v="ST01010600"/>
    <s v="1"/>
    <s v="-"/>
    <n v="13"/>
    <n v="13"/>
    <n v="13"/>
    <n v="13"/>
    <s v=""/>
    <x v="3"/>
  </r>
  <r>
    <x v="14"/>
    <x v="77"/>
    <s v="ES70"/>
    <x v="2"/>
    <x v="0"/>
    <x v="3"/>
    <s v="AAD_NONE"/>
    <s v="ST01020900"/>
    <s v="1"/>
    <s v="-"/>
    <n v="403"/>
    <n v="399"/>
    <n v="399"/>
    <n v="399"/>
    <s v=""/>
    <x v="3"/>
  </r>
  <r>
    <x v="14"/>
    <x v="77"/>
    <s v="ES70"/>
    <x v="2"/>
    <x v="0"/>
    <x v="3"/>
    <s v="AAD_NONE"/>
    <s v="ST01021000"/>
    <s v="1"/>
    <s v="-"/>
    <n v="770"/>
    <n v="763"/>
    <n v="763"/>
    <n v="763"/>
    <s v=""/>
    <x v="3"/>
  </r>
  <r>
    <x v="14"/>
    <x v="77"/>
    <s v="ES70"/>
    <x v="2"/>
    <x v="0"/>
    <x v="3"/>
    <s v="AAD_NONE"/>
    <s v="ST01021300"/>
    <s v="1"/>
    <s v="-"/>
    <n v="68"/>
    <n v="68"/>
    <n v="68"/>
    <n v="68"/>
    <s v=""/>
    <x v="3"/>
  </r>
  <r>
    <x v="14"/>
    <x v="77"/>
    <s v="ES70"/>
    <x v="2"/>
    <x v="0"/>
    <x v="3"/>
    <s v="AAD_NONE"/>
    <s v="ST01031100"/>
    <s v="1"/>
    <s v="-"/>
    <n v="318"/>
    <n v="315"/>
    <n v="315"/>
    <n v="315"/>
    <s v=""/>
    <x v="3"/>
  </r>
  <r>
    <x v="14"/>
    <x v="77"/>
    <s v="ES70"/>
    <x v="2"/>
    <x v="0"/>
    <x v="3"/>
    <s v="AAD_NONE"/>
    <s v="ST01031300"/>
    <s v="1"/>
    <s v="-"/>
    <n v="412"/>
    <n v="431"/>
    <n v="431"/>
    <n v="431"/>
    <s v=""/>
    <x v="3"/>
  </r>
  <r>
    <x v="14"/>
    <x v="77"/>
    <s v="ES70"/>
    <x v="2"/>
    <x v="0"/>
    <x v="3"/>
    <s v="AAD_NONE"/>
    <s v="ST01031400"/>
    <s v="1"/>
    <s v="-"/>
    <n v="116"/>
    <n v="115"/>
    <n v="115"/>
    <n v="115"/>
    <s v=""/>
    <x v="3"/>
  </r>
  <r>
    <x v="14"/>
    <x v="77"/>
    <s v="ES70"/>
    <x v="2"/>
    <x v="0"/>
    <x v="3"/>
    <s v="AAD_NONE"/>
    <s v="ST01041400"/>
    <s v="1"/>
    <s v="-"/>
    <n v="40"/>
    <n v="40"/>
    <n v="40"/>
    <n v="40"/>
    <s v=""/>
    <x v="3"/>
  </r>
  <r>
    <x v="14"/>
    <x v="77"/>
    <s v="ES70"/>
    <x v="2"/>
    <x v="0"/>
    <x v="3"/>
    <s v="AAD_NONE"/>
    <s v="ST01041600"/>
    <s v="1"/>
    <s v="-"/>
    <n v="88"/>
    <n v="87"/>
    <n v="87"/>
    <n v="87"/>
    <s v=""/>
    <x v="3"/>
  </r>
  <r>
    <x v="14"/>
    <x v="77"/>
    <s v="ES70"/>
    <x v="2"/>
    <x v="0"/>
    <x v="3"/>
    <s v="AAD_NONE"/>
    <s v="ST01041700"/>
    <s v="1"/>
    <s v="-"/>
    <n v="55"/>
    <n v="54"/>
    <n v="54"/>
    <n v="54"/>
    <s v=""/>
    <x v="3"/>
  </r>
  <r>
    <x v="14"/>
    <x v="77"/>
    <s v="ES70"/>
    <x v="3"/>
    <x v="1"/>
    <x v="143"/>
    <s v="AAD_NONE"/>
    <s v="ST01010100"/>
    <s v="1"/>
    <s v="-"/>
    <n v="14631"/>
    <n v="14496"/>
    <n v="14496"/>
    <n v="14496"/>
    <s v=""/>
    <x v="51"/>
  </r>
  <r>
    <x v="14"/>
    <x v="77"/>
    <s v="ES70"/>
    <x v="3"/>
    <x v="1"/>
    <x v="143"/>
    <s v="AAD_NONE"/>
    <s v="ST01010200"/>
    <s v="1"/>
    <s v="-"/>
    <n v="437"/>
    <n v="433"/>
    <n v="433"/>
    <n v="433"/>
    <s v=""/>
    <x v="51"/>
  </r>
  <r>
    <x v="14"/>
    <x v="77"/>
    <s v="ES70"/>
    <x v="3"/>
    <x v="1"/>
    <x v="143"/>
    <s v="AAD_NONE"/>
    <s v="ST01010400"/>
    <s v="1"/>
    <s v="-"/>
    <n v="1801"/>
    <n v="1785"/>
    <n v="1785"/>
    <n v="1785"/>
    <s v=""/>
    <x v="51"/>
  </r>
  <r>
    <x v="14"/>
    <x v="77"/>
    <s v="ES70"/>
    <x v="3"/>
    <x v="1"/>
    <x v="143"/>
    <s v="AAD_NONE"/>
    <s v="ST01010600"/>
    <s v="1"/>
    <s v="-"/>
    <n v="983"/>
    <n v="974"/>
    <n v="974"/>
    <n v="974"/>
    <s v=""/>
    <x v="51"/>
  </r>
  <r>
    <x v="14"/>
    <x v="77"/>
    <s v="ES70"/>
    <x v="3"/>
    <x v="1"/>
    <x v="143"/>
    <s v="AAD_NONE"/>
    <s v="ST01020900"/>
    <s v="1"/>
    <s v="-"/>
    <n v="31281"/>
    <n v="30993"/>
    <n v="30993"/>
    <n v="30993"/>
    <s v=""/>
    <x v="51"/>
  </r>
  <r>
    <x v="14"/>
    <x v="77"/>
    <s v="ES70"/>
    <x v="3"/>
    <x v="1"/>
    <x v="143"/>
    <s v="AAD_NONE"/>
    <s v="ST01021000"/>
    <s v="1"/>
    <s v="-"/>
    <n v="59779"/>
    <n v="59228"/>
    <n v="59228"/>
    <n v="59228"/>
    <s v=""/>
    <x v="51"/>
  </r>
  <r>
    <x v="14"/>
    <x v="77"/>
    <s v="ES70"/>
    <x v="3"/>
    <x v="1"/>
    <x v="143"/>
    <s v="AAD_NONE"/>
    <s v="ST01021300"/>
    <s v="1"/>
    <s v="-"/>
    <n v="5309"/>
    <n v="5260"/>
    <n v="5260"/>
    <n v="5260"/>
    <s v=""/>
    <x v="51"/>
  </r>
  <r>
    <x v="14"/>
    <x v="77"/>
    <s v="ES70"/>
    <x v="3"/>
    <x v="1"/>
    <x v="143"/>
    <s v="AAD_NONE"/>
    <s v="ST01031100"/>
    <s v="1"/>
    <s v="-"/>
    <n v="24675"/>
    <n v="24448"/>
    <n v="24448"/>
    <n v="24448"/>
    <s v=""/>
    <x v="51"/>
  </r>
  <r>
    <x v="14"/>
    <x v="77"/>
    <s v="ES70"/>
    <x v="3"/>
    <x v="1"/>
    <x v="143"/>
    <s v="AAD_NONE"/>
    <s v="ST01031300"/>
    <s v="1"/>
    <s v="-"/>
    <n v="31936"/>
    <n v="33427"/>
    <n v="33427"/>
    <n v="33427"/>
    <s v=""/>
    <x v="51"/>
  </r>
  <r>
    <x v="14"/>
    <x v="77"/>
    <s v="ES70"/>
    <x v="3"/>
    <x v="1"/>
    <x v="143"/>
    <s v="AAD_NONE"/>
    <s v="ST01031400"/>
    <s v="1"/>
    <s v="-"/>
    <n v="9008"/>
    <n v="8925"/>
    <n v="8925"/>
    <n v="8925"/>
    <s v=""/>
    <x v="51"/>
  </r>
  <r>
    <x v="14"/>
    <x v="77"/>
    <s v="ES70"/>
    <x v="3"/>
    <x v="1"/>
    <x v="143"/>
    <s v="AAD_NONE"/>
    <s v="ST01041400"/>
    <s v="1"/>
    <s v="-"/>
    <n v="3112"/>
    <n v="3083"/>
    <n v="3083"/>
    <n v="3083"/>
    <s v=""/>
    <x v="51"/>
  </r>
  <r>
    <x v="14"/>
    <x v="77"/>
    <s v="ES70"/>
    <x v="3"/>
    <x v="1"/>
    <x v="143"/>
    <s v="AAD_NONE"/>
    <s v="ST01041600"/>
    <s v="1"/>
    <s v="-"/>
    <n v="6791"/>
    <n v="6729"/>
    <n v="6729"/>
    <n v="6729"/>
    <s v=""/>
    <x v="51"/>
  </r>
  <r>
    <x v="14"/>
    <x v="77"/>
    <s v="ES70"/>
    <x v="3"/>
    <x v="1"/>
    <x v="143"/>
    <s v="AAD_NONE"/>
    <s v="ST01041700"/>
    <s v="1"/>
    <s v="-"/>
    <n v="4258"/>
    <n v="4219"/>
    <n v="4219"/>
    <n v="4219"/>
    <s v=""/>
    <x v="51"/>
  </r>
  <r>
    <x v="14"/>
    <x v="77"/>
    <s v="ES70"/>
    <x v="3"/>
    <x v="0"/>
    <x v="3"/>
    <s v="AAD_NONE"/>
    <s v="ST01010100"/>
    <s v="1"/>
    <s v="-"/>
    <n v="10508280"/>
    <n v="10417167"/>
    <n v="10417167"/>
    <n v="10417167"/>
    <s v=""/>
    <x v="3"/>
  </r>
  <r>
    <x v="14"/>
    <x v="77"/>
    <s v="ES70"/>
    <x v="3"/>
    <x v="0"/>
    <x v="3"/>
    <s v="AAD_NONE"/>
    <s v="ST01010200"/>
    <s v="1"/>
    <s v="-"/>
    <n v="467148"/>
    <n v="464354"/>
    <n v="464354"/>
    <n v="464354"/>
    <s v=""/>
    <x v="3"/>
  </r>
  <r>
    <x v="14"/>
    <x v="77"/>
    <s v="ES70"/>
    <x v="3"/>
    <x v="0"/>
    <x v="3"/>
    <s v="AAD_NONE"/>
    <s v="ST01010400"/>
    <s v="1"/>
    <s v="-"/>
    <n v="1302304"/>
    <n v="1291092"/>
    <n v="1291092"/>
    <n v="1291092"/>
    <s v=""/>
    <x v="3"/>
  </r>
  <r>
    <x v="14"/>
    <x v="77"/>
    <s v="ES70"/>
    <x v="3"/>
    <x v="0"/>
    <x v="3"/>
    <s v="AAD_NONE"/>
    <s v="ST01010600"/>
    <s v="1"/>
    <s v="-"/>
    <n v="1030820"/>
    <n v="857986"/>
    <n v="857986"/>
    <n v="857986"/>
    <s v=""/>
    <x v="3"/>
  </r>
  <r>
    <x v="14"/>
    <x v="77"/>
    <s v="ES70"/>
    <x v="3"/>
    <x v="0"/>
    <x v="3"/>
    <s v="AAD_NONE"/>
    <s v="ST01020900"/>
    <s v="1"/>
    <s v="-"/>
    <n v="25651242"/>
    <n v="25451909"/>
    <n v="25451909"/>
    <n v="25451909"/>
    <s v=""/>
    <x v="3"/>
  </r>
  <r>
    <x v="14"/>
    <x v="77"/>
    <s v="ES70"/>
    <x v="3"/>
    <x v="0"/>
    <x v="3"/>
    <s v="AAD_NONE"/>
    <s v="ST01021000"/>
    <s v="1"/>
    <s v="-"/>
    <n v="48201804"/>
    <n v="47234177"/>
    <n v="47234177"/>
    <n v="47234177"/>
    <s v=""/>
    <x v="3"/>
  </r>
  <r>
    <x v="14"/>
    <x v="77"/>
    <s v="ES70"/>
    <x v="3"/>
    <x v="0"/>
    <x v="3"/>
    <s v="AAD_NONE"/>
    <s v="ST01021300"/>
    <s v="1"/>
    <s v="-"/>
    <n v="7511374"/>
    <n v="7056372"/>
    <n v="7056372"/>
    <n v="7056372"/>
    <s v=""/>
    <x v="3"/>
  </r>
  <r>
    <x v="14"/>
    <x v="77"/>
    <s v="ES70"/>
    <x v="3"/>
    <x v="0"/>
    <x v="3"/>
    <s v="AAD_NONE"/>
    <s v="ST01031100"/>
    <s v="1"/>
    <s v="-"/>
    <n v="22702793"/>
    <n v="22545810"/>
    <n v="22545810"/>
    <n v="22545810"/>
    <s v=""/>
    <x v="3"/>
  </r>
  <r>
    <x v="14"/>
    <x v="77"/>
    <s v="ES70"/>
    <x v="3"/>
    <x v="0"/>
    <x v="3"/>
    <s v="AAD_NONE"/>
    <s v="ST01031300"/>
    <s v="1"/>
    <s v="-"/>
    <n v="27502387"/>
    <n v="28155117"/>
    <n v="28155117"/>
    <n v="28155117"/>
    <s v=""/>
    <x v="3"/>
  </r>
  <r>
    <x v="14"/>
    <x v="77"/>
    <s v="ES70"/>
    <x v="3"/>
    <x v="0"/>
    <x v="3"/>
    <s v="AAD_NONE"/>
    <s v="ST01031400"/>
    <s v="1"/>
    <s v="-"/>
    <n v="7466272"/>
    <n v="7072979"/>
    <n v="7072979"/>
    <n v="7072979"/>
    <s v=""/>
    <x v="3"/>
  </r>
  <r>
    <x v="14"/>
    <x v="77"/>
    <s v="ES70"/>
    <x v="3"/>
    <x v="0"/>
    <x v="3"/>
    <s v="AAD_NONE"/>
    <s v="ST01041400"/>
    <s v="1"/>
    <s v="-"/>
    <n v="3203471"/>
    <n v="2546276"/>
    <n v="2546276"/>
    <n v="2546276"/>
    <s v=""/>
    <x v="3"/>
  </r>
  <r>
    <x v="14"/>
    <x v="77"/>
    <s v="ES70"/>
    <x v="3"/>
    <x v="0"/>
    <x v="3"/>
    <s v="AAD_NONE"/>
    <s v="ST01041600"/>
    <s v="1"/>
    <s v="-"/>
    <n v="5329875"/>
    <n v="5286882"/>
    <n v="5286882"/>
    <n v="5286882"/>
    <s v=""/>
    <x v="3"/>
  </r>
  <r>
    <x v="14"/>
    <x v="77"/>
    <s v="ES70"/>
    <x v="3"/>
    <x v="0"/>
    <x v="3"/>
    <s v="AAD_NONE"/>
    <s v="ST01041700"/>
    <s v="1"/>
    <s v="-"/>
    <n v="3862359"/>
    <n v="3667857"/>
    <n v="3667857"/>
    <n v="3667857"/>
    <s v=""/>
    <x v="3"/>
  </r>
  <r>
    <x v="14"/>
    <x v="77"/>
    <s v="ES70"/>
    <x v="3"/>
    <x v="4"/>
    <x v="3"/>
    <s v="AAD_NONE"/>
    <s v="ST01010100"/>
    <s v="1"/>
    <s v="9S70-MU21-POLIIICE"/>
    <n v="108"/>
    <m/>
    <m/>
    <m/>
    <s v=""/>
    <x v="3"/>
  </r>
  <r>
    <x v="14"/>
    <x v="77"/>
    <s v="ES70"/>
    <x v="3"/>
    <x v="4"/>
    <x v="3"/>
    <s v="AAD_NONE"/>
    <s v="ST01010100"/>
    <s v="1"/>
    <s v="9S70-MU21-VIGILANT"/>
    <n v="609"/>
    <m/>
    <m/>
    <m/>
    <s v=""/>
    <x v="3"/>
  </r>
  <r>
    <x v="14"/>
    <x v="77"/>
    <s v="ES70"/>
    <x v="3"/>
    <x v="4"/>
    <x v="3"/>
    <s v="AAD_NONE"/>
    <s v="ST01010100"/>
    <s v="1"/>
    <s v="9S70-MU14-NOTIONES"/>
    <n v="113"/>
    <n v="171"/>
    <m/>
    <m/>
    <s v=""/>
    <x v="3"/>
  </r>
  <r>
    <x v="14"/>
    <x v="77"/>
    <s v="ES70"/>
    <x v="3"/>
    <x v="4"/>
    <x v="3"/>
    <s v="AAD_NONE"/>
    <s v="ST01010100"/>
    <s v="1"/>
    <s v="9S70-MU14-STARLIGHT"/>
    <n v="1131"/>
    <m/>
    <m/>
    <m/>
    <s v=""/>
    <x v="3"/>
  </r>
  <r>
    <x v="14"/>
    <x v="77"/>
    <s v="ES70"/>
    <x v="3"/>
    <x v="4"/>
    <x v="3"/>
    <s v="AAD_NONE"/>
    <s v="ST01010100"/>
    <s v="1"/>
    <s v="9S70-IS21-01332KOT3"/>
    <n v="11956"/>
    <n v="12494"/>
    <n v="13006"/>
    <m/>
    <s v=""/>
    <x v="3"/>
  </r>
  <r>
    <x v="14"/>
    <x v="77"/>
    <s v="ES70"/>
    <x v="3"/>
    <x v="4"/>
    <x v="3"/>
    <s v="AAD_NONE"/>
    <s v="ST01010100"/>
    <s v="1"/>
    <s v="9S70-IS21-01122IKT1"/>
    <n v="1513"/>
    <n v="922"/>
    <m/>
    <m/>
    <s v=""/>
    <x v="3"/>
  </r>
  <r>
    <x v="14"/>
    <x v="77"/>
    <s v="ES70"/>
    <x v="3"/>
    <x v="4"/>
    <x v="3"/>
    <s v="AAD_NONE"/>
    <s v="ST01010100"/>
    <s v="1"/>
    <s v="9S70-IS21-01122IKT3"/>
    <n v="34868"/>
    <n v="49441"/>
    <n v="43754"/>
    <m/>
    <s v=""/>
    <x v="3"/>
  </r>
  <r>
    <x v="14"/>
    <x v="77"/>
    <s v="ES70"/>
    <x v="3"/>
    <x v="4"/>
    <x v="3"/>
    <s v="AAD_NONE"/>
    <s v="ST01010200"/>
    <s v="1"/>
    <s v="9S70-MU21-POLIIICE"/>
    <n v="3"/>
    <m/>
    <m/>
    <m/>
    <s v=""/>
    <x v="3"/>
  </r>
  <r>
    <x v="14"/>
    <x v="77"/>
    <s v="ES70"/>
    <x v="3"/>
    <x v="4"/>
    <x v="3"/>
    <s v="AAD_NONE"/>
    <s v="ST01010200"/>
    <s v="1"/>
    <s v="9S70-MU21-VIGILANT"/>
    <n v="1"/>
    <m/>
    <m/>
    <m/>
    <s v=""/>
    <x v="3"/>
  </r>
  <r>
    <x v="14"/>
    <x v="77"/>
    <s v="ES70"/>
    <x v="3"/>
    <x v="4"/>
    <x v="3"/>
    <s v="AAD_NONE"/>
    <s v="ST01010200"/>
    <s v="1"/>
    <s v="9S70-MU14-NOTIONES"/>
    <n v="3"/>
    <n v="5"/>
    <m/>
    <m/>
    <s v=""/>
    <x v="3"/>
  </r>
  <r>
    <x v="14"/>
    <x v="77"/>
    <s v="ES70"/>
    <x v="3"/>
    <x v="4"/>
    <x v="3"/>
    <s v="AAD_NONE"/>
    <s v="ST01010200"/>
    <s v="1"/>
    <s v="9S70-MU14-STARLIGHT"/>
    <n v="34"/>
    <m/>
    <m/>
    <m/>
    <s v=""/>
    <x v="3"/>
  </r>
  <r>
    <x v="14"/>
    <x v="77"/>
    <s v="ES70"/>
    <x v="3"/>
    <x v="4"/>
    <x v="3"/>
    <s v="AAD_NONE"/>
    <s v="ST01010200"/>
    <s v="1"/>
    <s v="9S70-AM21-01212MIGN"/>
    <n v="13405"/>
    <n v="13998"/>
    <n v="14566"/>
    <m/>
    <s v=""/>
    <x v="3"/>
  </r>
  <r>
    <x v="14"/>
    <x v="77"/>
    <s v="ES70"/>
    <x v="3"/>
    <x v="4"/>
    <x v="3"/>
    <s v="AAD_NONE"/>
    <s v="ST01010200"/>
    <s v="1"/>
    <s v="9S70-IS21-01332KOT3"/>
    <n v="15941"/>
    <n v="16658"/>
    <n v="17342"/>
    <m/>
    <s v=""/>
    <x v="3"/>
  </r>
  <r>
    <x v="14"/>
    <x v="77"/>
    <s v="ES70"/>
    <x v="3"/>
    <x v="4"/>
    <x v="3"/>
    <s v="AAD_NONE"/>
    <s v="ST01010400"/>
    <s v="1"/>
    <s v="9S70-MU21-POLIIICE"/>
    <n v="13"/>
    <m/>
    <m/>
    <m/>
    <s v=""/>
    <x v="3"/>
  </r>
  <r>
    <x v="14"/>
    <x v="77"/>
    <s v="ES70"/>
    <x v="3"/>
    <x v="4"/>
    <x v="3"/>
    <s v="AAD_NONE"/>
    <s v="ST01010400"/>
    <s v="1"/>
    <s v="9S70-MU21-VIGILANT"/>
    <n v="5"/>
    <m/>
    <m/>
    <m/>
    <s v=""/>
    <x v="3"/>
  </r>
  <r>
    <x v="14"/>
    <x v="77"/>
    <s v="ES70"/>
    <x v="3"/>
    <x v="4"/>
    <x v="3"/>
    <s v="AAD_NONE"/>
    <s v="ST01010400"/>
    <s v="1"/>
    <s v="9S70-MU14-NOTIONES"/>
    <n v="14"/>
    <n v="21"/>
    <m/>
    <m/>
    <s v=""/>
    <x v="3"/>
  </r>
  <r>
    <x v="14"/>
    <x v="77"/>
    <s v="ES70"/>
    <x v="3"/>
    <x v="4"/>
    <x v="3"/>
    <s v="AAD_NONE"/>
    <s v="ST01010400"/>
    <s v="1"/>
    <s v="9S70-MU14-STARLIGHT"/>
    <n v="139"/>
    <m/>
    <m/>
    <m/>
    <s v=""/>
    <x v="3"/>
  </r>
  <r>
    <x v="14"/>
    <x v="77"/>
    <s v="ES70"/>
    <x v="3"/>
    <x v="4"/>
    <x v="3"/>
    <s v="AAD_NONE"/>
    <s v="ST01010600"/>
    <s v="1"/>
    <s v="9S70-MU21-POLIIICE"/>
    <n v="7"/>
    <m/>
    <m/>
    <m/>
    <s v=""/>
    <x v="3"/>
  </r>
  <r>
    <x v="14"/>
    <x v="77"/>
    <s v="ES70"/>
    <x v="3"/>
    <x v="4"/>
    <x v="3"/>
    <s v="AAD_NONE"/>
    <s v="ST01010600"/>
    <s v="1"/>
    <s v="9S70-MU21-VIGILANT"/>
    <n v="3"/>
    <m/>
    <m/>
    <m/>
    <s v=""/>
    <x v="3"/>
  </r>
  <r>
    <x v="14"/>
    <x v="77"/>
    <s v="ES70"/>
    <x v="3"/>
    <x v="4"/>
    <x v="3"/>
    <s v="AAD_NONE"/>
    <s v="ST01010600"/>
    <s v="1"/>
    <s v="9S70-MU14-NOTIONES"/>
    <n v="8"/>
    <n v="11"/>
    <m/>
    <m/>
    <s v=""/>
    <x v="3"/>
  </r>
  <r>
    <x v="14"/>
    <x v="77"/>
    <s v="ES70"/>
    <x v="3"/>
    <x v="4"/>
    <x v="3"/>
    <s v="AAD_NONE"/>
    <s v="ST01010600"/>
    <s v="1"/>
    <s v="9S70-MU14-STARLIGHT"/>
    <n v="76"/>
    <m/>
    <m/>
    <m/>
    <s v=""/>
    <x v="3"/>
  </r>
  <r>
    <x v="14"/>
    <x v="77"/>
    <s v="ES70"/>
    <x v="3"/>
    <x v="4"/>
    <x v="3"/>
    <s v="AAD_NONE"/>
    <s v="ST01010600"/>
    <s v="1"/>
    <s v="9S70-AM21-01312MASS"/>
    <n v="5292"/>
    <n v="5519"/>
    <m/>
    <m/>
    <s v=""/>
    <x v="3"/>
  </r>
  <r>
    <x v="14"/>
    <x v="77"/>
    <s v="ES70"/>
    <x v="3"/>
    <x v="4"/>
    <x v="3"/>
    <s v="AAD_NONE"/>
    <s v="ST01020900"/>
    <s v="1"/>
    <s v="9S70-MU21-POLIIICE"/>
    <n v="2447"/>
    <m/>
    <m/>
    <m/>
    <s v=""/>
    <x v="3"/>
  </r>
  <r>
    <x v="14"/>
    <x v="77"/>
    <s v="ES70"/>
    <x v="3"/>
    <x v="4"/>
    <x v="3"/>
    <s v="AAD_NONE"/>
    <s v="ST01020900"/>
    <s v="1"/>
    <s v="9S70-MU21-VIGILANT"/>
    <n v="970"/>
    <m/>
    <m/>
    <m/>
    <s v=""/>
    <x v="3"/>
  </r>
  <r>
    <x v="14"/>
    <x v="77"/>
    <s v="ES70"/>
    <x v="3"/>
    <x v="4"/>
    <x v="3"/>
    <s v="AAD_NONE"/>
    <s v="ST01020900"/>
    <s v="1"/>
    <s v="9S70-MU14-NOTIONES"/>
    <n v="242"/>
    <n v="365"/>
    <m/>
    <m/>
    <s v=""/>
    <x v="3"/>
  </r>
  <r>
    <x v="14"/>
    <x v="77"/>
    <s v="ES70"/>
    <x v="3"/>
    <x v="4"/>
    <x v="3"/>
    <s v="AAD_NONE"/>
    <s v="ST01020900"/>
    <s v="1"/>
    <s v="9S70-MU14-STARLIGHT"/>
    <n v="2419"/>
    <m/>
    <m/>
    <m/>
    <s v=""/>
    <x v="3"/>
  </r>
  <r>
    <x v="14"/>
    <x v="77"/>
    <s v="ES70"/>
    <x v="3"/>
    <x v="4"/>
    <x v="3"/>
    <s v="AAD_NONE"/>
    <s v="ST01020900"/>
    <s v="1"/>
    <s v="9S70-AM21-01312MASS"/>
    <n v="12700"/>
    <n v="13247"/>
    <m/>
    <m/>
    <s v=""/>
    <x v="3"/>
  </r>
  <r>
    <x v="14"/>
    <x v="77"/>
    <s v="ES70"/>
    <x v="3"/>
    <x v="4"/>
    <x v="3"/>
    <s v="AAD_NONE"/>
    <s v="ST01020900"/>
    <s v="1"/>
    <s v="9S70-IS21-01212KOT1"/>
    <n v="3056"/>
    <n v="3193"/>
    <m/>
    <m/>
    <s v=""/>
    <x v="3"/>
  </r>
  <r>
    <x v="14"/>
    <x v="77"/>
    <s v="ES70"/>
    <x v="3"/>
    <x v="4"/>
    <x v="3"/>
    <s v="AAD_NONE"/>
    <s v="ST01020900"/>
    <s v="1"/>
    <s v="9S70-IS21-01212KOT2"/>
    <n v="1916"/>
    <n v="1982"/>
    <m/>
    <m/>
    <s v=""/>
    <x v="3"/>
  </r>
  <r>
    <x v="14"/>
    <x v="77"/>
    <s v="ES70"/>
    <x v="3"/>
    <x v="4"/>
    <x v="3"/>
    <s v="AAD_NONE"/>
    <s v="ST01020900"/>
    <s v="1"/>
    <s v="9S70-IS21-01342VAR2"/>
    <n v="1353"/>
    <m/>
    <m/>
    <n v="656"/>
    <s v=""/>
    <x v="3"/>
  </r>
  <r>
    <x v="14"/>
    <x v="77"/>
    <s v="ES70"/>
    <x v="3"/>
    <x v="4"/>
    <x v="3"/>
    <s v="AAD_NONE"/>
    <s v="ST01020900"/>
    <s v="1"/>
    <s v="9S70-IS21-01122IKT1"/>
    <n v="30263"/>
    <n v="18435"/>
    <m/>
    <m/>
    <s v=""/>
    <x v="3"/>
  </r>
  <r>
    <x v="14"/>
    <x v="77"/>
    <s v="ES70"/>
    <x v="3"/>
    <x v="4"/>
    <x v="3"/>
    <s v="AAD_NONE"/>
    <s v="ST01020900"/>
    <s v="1"/>
    <s v="9S70-IS21-01122IKT2"/>
    <n v="7274"/>
    <n v="8522"/>
    <n v="5416"/>
    <n v="8521"/>
    <s v=""/>
    <x v="3"/>
  </r>
  <r>
    <x v="14"/>
    <x v="77"/>
    <s v="ES70"/>
    <x v="3"/>
    <x v="4"/>
    <x v="3"/>
    <s v="AAD_NONE"/>
    <s v="ST01020900"/>
    <s v="1"/>
    <s v="9S70-IS21-01122IKT3"/>
    <n v="8717"/>
    <n v="12360"/>
    <n v="10938"/>
    <m/>
    <s v=""/>
    <x v="3"/>
  </r>
  <r>
    <x v="14"/>
    <x v="77"/>
    <s v="ES70"/>
    <x v="3"/>
    <x v="4"/>
    <x v="3"/>
    <s v="AAD_NONE"/>
    <s v="ST01020900"/>
    <s v="1"/>
    <s v="9S70-IS21-01122IKT4"/>
    <n v="10797"/>
    <n v="12326"/>
    <n v="12842"/>
    <n v="13376"/>
    <s v=""/>
    <x v="3"/>
  </r>
  <r>
    <x v="14"/>
    <x v="77"/>
    <s v="ES70"/>
    <x v="3"/>
    <x v="4"/>
    <x v="3"/>
    <s v="AAD_NONE"/>
    <s v="ST01020900"/>
    <s v="1"/>
    <s v="9S70-IS21-01122IKT5"/>
    <n v="2186"/>
    <n v="3276"/>
    <m/>
    <m/>
    <s v=""/>
    <x v="3"/>
  </r>
  <r>
    <x v="14"/>
    <x v="77"/>
    <s v="ES70"/>
    <x v="3"/>
    <x v="4"/>
    <x v="3"/>
    <s v="AAD_NONE"/>
    <s v="ST01020900"/>
    <s v="1"/>
    <s v="9S70-IS21-01122IKT6"/>
    <n v="1019"/>
    <n v="1064"/>
    <m/>
    <m/>
    <s v=""/>
    <x v="3"/>
  </r>
  <r>
    <x v="14"/>
    <x v="77"/>
    <s v="ES70"/>
    <x v="3"/>
    <x v="4"/>
    <x v="3"/>
    <s v="AAD_NONE"/>
    <s v="ST01020900"/>
    <s v="1"/>
    <s v="9S70-IS21-01122IKT7"/>
    <n v="2037"/>
    <n v="2129"/>
    <n v="4432"/>
    <n v="4614"/>
    <s v=""/>
    <x v="3"/>
  </r>
  <r>
    <x v="14"/>
    <x v="77"/>
    <s v="ES70"/>
    <x v="3"/>
    <x v="4"/>
    <x v="3"/>
    <s v="AAD_NONE"/>
    <s v="ST01020900"/>
    <s v="1"/>
    <s v="9S70-IS21-01122IKT8"/>
    <n v="6719"/>
    <n v="7010"/>
    <n v="7302"/>
    <n v="7605"/>
    <s v=""/>
    <x v="3"/>
  </r>
  <r>
    <x v="14"/>
    <x v="77"/>
    <s v="ES70"/>
    <x v="3"/>
    <x v="4"/>
    <x v="3"/>
    <s v="AAD_NONE"/>
    <s v="ST01020900"/>
    <s v="1"/>
    <s v="9S70-IS21-01312KYB1"/>
    <n v="14655"/>
    <n v="8010"/>
    <n v="4986"/>
    <n v="2884"/>
    <s v=""/>
    <x v="3"/>
  </r>
  <r>
    <x v="14"/>
    <x v="77"/>
    <s v="ES70"/>
    <x v="3"/>
    <x v="4"/>
    <x v="3"/>
    <s v="AAD_NONE"/>
    <s v="ST01020900"/>
    <s v="1"/>
    <s v="9S70-IS21-01312KYB2"/>
    <n v="40943"/>
    <n v="42870"/>
    <n v="44796"/>
    <n v="46144"/>
    <s v=""/>
    <x v="3"/>
  </r>
  <r>
    <x v="14"/>
    <x v="77"/>
    <s v="ES70"/>
    <x v="3"/>
    <x v="4"/>
    <x v="3"/>
    <s v="AAD_NONE"/>
    <s v="ST01020900"/>
    <s v="1"/>
    <s v="9S70-BM21-01122IKT2"/>
    <n v="1528"/>
    <n v="5910"/>
    <n v="3385"/>
    <n v="3554"/>
    <s v=""/>
    <x v="3"/>
  </r>
  <r>
    <x v="14"/>
    <x v="77"/>
    <s v="ES70"/>
    <x v="3"/>
    <x v="4"/>
    <x v="3"/>
    <s v="AAD_NONE"/>
    <s v="ST01020900"/>
    <s v="1"/>
    <s v="9S70-BM21-01122IKT4"/>
    <n v="20148"/>
    <n v="15966"/>
    <n v="5605"/>
    <m/>
    <s v=""/>
    <x v="3"/>
  </r>
  <r>
    <x v="14"/>
    <x v="77"/>
    <s v="ES70"/>
    <x v="3"/>
    <x v="4"/>
    <x v="3"/>
    <s v="AAD_NONE"/>
    <s v="ST01020900"/>
    <s v="1"/>
    <s v="9S70-BM21-01132KOT1"/>
    <n v="5936"/>
    <n v="6262"/>
    <m/>
    <m/>
    <s v=""/>
    <x v="3"/>
  </r>
  <r>
    <x v="14"/>
    <x v="77"/>
    <s v="ES70"/>
    <x v="3"/>
    <x v="4"/>
    <x v="3"/>
    <s v="AAD_NONE"/>
    <s v="ST01021000"/>
    <s v="1"/>
    <s v="9S70-MU21-POLIIICE"/>
    <n v="441"/>
    <m/>
    <m/>
    <m/>
    <s v=""/>
    <x v="3"/>
  </r>
  <r>
    <x v="14"/>
    <x v="77"/>
    <s v="ES70"/>
    <x v="3"/>
    <x v="4"/>
    <x v="3"/>
    <s v="AAD_NONE"/>
    <s v="ST01021000"/>
    <s v="1"/>
    <s v="9S70-MU21-VIGILANT"/>
    <n v="175"/>
    <m/>
    <m/>
    <m/>
    <s v=""/>
    <x v="3"/>
  </r>
  <r>
    <x v="14"/>
    <x v="77"/>
    <s v="ES70"/>
    <x v="3"/>
    <x v="4"/>
    <x v="3"/>
    <s v="AAD_NONE"/>
    <s v="ST01021000"/>
    <s v="1"/>
    <s v="9S70-MU14-NOTIONES"/>
    <n v="462"/>
    <n v="697"/>
    <m/>
    <m/>
    <s v=""/>
    <x v="3"/>
  </r>
  <r>
    <x v="14"/>
    <x v="77"/>
    <s v="ES70"/>
    <x v="3"/>
    <x v="4"/>
    <x v="3"/>
    <s v="AAD_NONE"/>
    <s v="ST01021000"/>
    <s v="1"/>
    <s v="9S70-MU14-STARLIGHT"/>
    <n v="4622"/>
    <m/>
    <m/>
    <m/>
    <s v=""/>
    <x v="3"/>
  </r>
  <r>
    <x v="14"/>
    <x v="77"/>
    <s v="ES70"/>
    <x v="3"/>
    <x v="4"/>
    <x v="3"/>
    <s v="AAD_NONE"/>
    <s v="ST01021000"/>
    <s v="1"/>
    <s v="9S70-AM21-01112RVK3"/>
    <n v="44812"/>
    <n v="46829"/>
    <n v="48750"/>
    <m/>
    <s v=""/>
    <x v="3"/>
  </r>
  <r>
    <x v="14"/>
    <x v="77"/>
    <s v="ES70"/>
    <x v="3"/>
    <x v="4"/>
    <x v="3"/>
    <s v="AAD_NONE"/>
    <s v="ST01021000"/>
    <s v="1"/>
    <s v="9S70-AM21-01312TAG1"/>
    <n v="64079"/>
    <n v="66962"/>
    <n v="69708"/>
    <m/>
    <s v=""/>
    <x v="3"/>
  </r>
  <r>
    <x v="14"/>
    <x v="77"/>
    <s v="ES70"/>
    <x v="3"/>
    <x v="4"/>
    <x v="3"/>
    <s v="AAD_NONE"/>
    <s v="ST01021000"/>
    <s v="1"/>
    <s v="9S70-AM21-01312MASS"/>
    <n v="17992"/>
    <n v="18766"/>
    <m/>
    <m/>
    <s v=""/>
    <x v="3"/>
  </r>
  <r>
    <x v="14"/>
    <x v="77"/>
    <s v="ES70"/>
    <x v="3"/>
    <x v="4"/>
    <x v="3"/>
    <s v="AAD_NONE"/>
    <s v="ST01021000"/>
    <s v="1"/>
    <s v="9S70-IS21-01112PNR1"/>
    <n v="6847"/>
    <n v="7148"/>
    <n v="7425"/>
    <n v="7424"/>
    <s v=""/>
    <x v="3"/>
  </r>
  <r>
    <x v="14"/>
    <x v="77"/>
    <s v="ES70"/>
    <x v="3"/>
    <x v="4"/>
    <x v="3"/>
    <s v="AAD_NONE"/>
    <s v="ST01021000"/>
    <s v="1"/>
    <s v="9S70-IS21-01112PIU1"/>
    <n v="17424"/>
    <n v="18173"/>
    <n v="18936"/>
    <n v="19732"/>
    <s v=""/>
    <x v="3"/>
  </r>
  <r>
    <x v="14"/>
    <x v="77"/>
    <s v="ES70"/>
    <x v="3"/>
    <x v="4"/>
    <x v="3"/>
    <s v="AAD_NONE"/>
    <s v="ST01021000"/>
    <s v="1"/>
    <s v="9S70-IS21-01212KOT1"/>
    <n v="3056"/>
    <n v="3193"/>
    <m/>
    <m/>
    <s v=""/>
    <x v="3"/>
  </r>
  <r>
    <x v="14"/>
    <x v="77"/>
    <s v="ES70"/>
    <x v="3"/>
    <x v="4"/>
    <x v="3"/>
    <s v="AAD_NONE"/>
    <s v="ST01021000"/>
    <s v="1"/>
    <s v="9S70-IS21-01342VAR2"/>
    <n v="1353"/>
    <m/>
    <m/>
    <n v="656"/>
    <s v=""/>
    <x v="3"/>
  </r>
  <r>
    <x v="14"/>
    <x v="77"/>
    <s v="ES70"/>
    <x v="3"/>
    <x v="4"/>
    <x v="3"/>
    <s v="AAD_NONE"/>
    <s v="ST01021000"/>
    <s v="1"/>
    <s v="9S70-IS21-01122IKT1"/>
    <n v="10088"/>
    <n v="6145"/>
    <m/>
    <m/>
    <s v=""/>
    <x v="3"/>
  </r>
  <r>
    <x v="14"/>
    <x v="77"/>
    <s v="ES70"/>
    <x v="3"/>
    <x v="4"/>
    <x v="3"/>
    <s v="AAD_NONE"/>
    <s v="ST01021000"/>
    <s v="1"/>
    <s v="9S70-IS21-01122IKT3"/>
    <n v="61019"/>
    <n v="86522"/>
    <n v="76569"/>
    <m/>
    <s v=""/>
    <x v="3"/>
  </r>
  <r>
    <x v="14"/>
    <x v="77"/>
    <s v="ES70"/>
    <x v="3"/>
    <x v="4"/>
    <x v="3"/>
    <s v="AAD_NONE"/>
    <s v="ST01021000"/>
    <s v="1"/>
    <s v="9S70-IS21-01122IKT5"/>
    <n v="4373"/>
    <n v="6553"/>
    <m/>
    <m/>
    <s v=""/>
    <x v="3"/>
  </r>
  <r>
    <x v="14"/>
    <x v="77"/>
    <s v="ES70"/>
    <x v="3"/>
    <x v="4"/>
    <x v="3"/>
    <s v="AAD_NONE"/>
    <s v="ST01021000"/>
    <s v="1"/>
    <s v="9S70-BM21-01122IKT2"/>
    <n v="6111"/>
    <n v="23641"/>
    <n v="13540"/>
    <n v="14217"/>
    <s v=""/>
    <x v="3"/>
  </r>
  <r>
    <x v="14"/>
    <x v="77"/>
    <s v="ES70"/>
    <x v="3"/>
    <x v="4"/>
    <x v="3"/>
    <s v="AAD_NONE"/>
    <s v="ST01021300"/>
    <s v="1"/>
    <s v="9S70-MU21-POLIIICE"/>
    <n v="39"/>
    <m/>
    <m/>
    <m/>
    <s v=""/>
    <x v="3"/>
  </r>
  <r>
    <x v="14"/>
    <x v="77"/>
    <s v="ES70"/>
    <x v="3"/>
    <x v="4"/>
    <x v="3"/>
    <s v="AAD_NONE"/>
    <s v="ST01021300"/>
    <s v="1"/>
    <s v="9S70-MU21-VIGILANT"/>
    <n v="16"/>
    <m/>
    <m/>
    <m/>
    <s v=""/>
    <x v="3"/>
  </r>
  <r>
    <x v="14"/>
    <x v="77"/>
    <s v="ES70"/>
    <x v="3"/>
    <x v="4"/>
    <x v="3"/>
    <s v="AAD_NONE"/>
    <s v="ST01021300"/>
    <s v="1"/>
    <s v="9S70-BM21-01163IKT7"/>
    <n v="17878"/>
    <m/>
    <m/>
    <m/>
    <s v=""/>
    <x v="3"/>
  </r>
  <r>
    <x v="14"/>
    <x v="77"/>
    <s v="ES70"/>
    <x v="3"/>
    <x v="4"/>
    <x v="3"/>
    <s v="AAD_NONE"/>
    <s v="ST01021300"/>
    <s v="1"/>
    <s v="9S70-MU14-NOTIONES"/>
    <n v="41"/>
    <n v="62"/>
    <m/>
    <m/>
    <s v=""/>
    <x v="3"/>
  </r>
  <r>
    <x v="14"/>
    <x v="77"/>
    <s v="ES70"/>
    <x v="3"/>
    <x v="4"/>
    <x v="3"/>
    <s v="AAD_NONE"/>
    <s v="ST01021300"/>
    <s v="1"/>
    <s v="9S70-MU14-STARLIGHT"/>
    <n v="410"/>
    <m/>
    <m/>
    <m/>
    <s v=""/>
    <x v="3"/>
  </r>
  <r>
    <x v="14"/>
    <x v="77"/>
    <s v="ES70"/>
    <x v="3"/>
    <x v="4"/>
    <x v="3"/>
    <s v="AAD_NONE"/>
    <s v="ST01021300"/>
    <s v="1"/>
    <s v="9S70-AM21-01312MASS"/>
    <n v="18698"/>
    <n v="19502"/>
    <m/>
    <m/>
    <s v=""/>
    <x v="3"/>
  </r>
  <r>
    <x v="14"/>
    <x v="77"/>
    <s v="ES70"/>
    <x v="3"/>
    <x v="4"/>
    <x v="3"/>
    <s v="AAD_NONE"/>
    <s v="ST01021300"/>
    <s v="1"/>
    <s v="9S70-IS21-01122IKT5"/>
    <n v="3279"/>
    <n v="4915"/>
    <m/>
    <m/>
    <s v=""/>
    <x v="3"/>
  </r>
  <r>
    <x v="14"/>
    <x v="77"/>
    <s v="ES70"/>
    <x v="3"/>
    <x v="4"/>
    <x v="3"/>
    <s v="AAD_NONE"/>
    <s v="ST01021300"/>
    <s v="1"/>
    <s v="9S70-BM21-01122IKT2"/>
    <n v="4584"/>
    <n v="17731"/>
    <n v="10155"/>
    <n v="10663"/>
    <s v=""/>
    <x v="3"/>
  </r>
  <r>
    <x v="14"/>
    <x v="77"/>
    <s v="ES70"/>
    <x v="3"/>
    <x v="4"/>
    <x v="3"/>
    <s v="AAD_NONE"/>
    <s v="ST01021300"/>
    <s v="1"/>
    <s v="9S70-BM21-01122IKT3"/>
    <n v="110859"/>
    <n v="107285"/>
    <n v="76871"/>
    <m/>
    <s v=""/>
    <x v="3"/>
  </r>
  <r>
    <x v="14"/>
    <x v="77"/>
    <s v="ES70"/>
    <x v="3"/>
    <x v="4"/>
    <x v="3"/>
    <s v="AAD_NONE"/>
    <s v="ST01021300"/>
    <s v="1"/>
    <s v="9S70-BM21-01122IKT4"/>
    <n v="6044"/>
    <n v="4790"/>
    <n v="1682"/>
    <m/>
    <s v=""/>
    <x v="3"/>
  </r>
  <r>
    <x v="14"/>
    <x v="77"/>
    <s v="ES70"/>
    <x v="3"/>
    <x v="4"/>
    <x v="3"/>
    <s v="AAD_NONE"/>
    <s v="ST01021300"/>
    <s v="1"/>
    <s v="9S70-BM21-01122IKT5"/>
    <n v="18588"/>
    <n v="4880"/>
    <m/>
    <m/>
    <s v=""/>
    <x v="3"/>
  </r>
  <r>
    <x v="14"/>
    <x v="77"/>
    <s v="ES70"/>
    <x v="3"/>
    <x v="4"/>
    <x v="3"/>
    <s v="AAD_NONE"/>
    <s v="ST01021300"/>
    <s v="1"/>
    <s v="9S70-BM21-01132KOT1"/>
    <n v="4946"/>
    <n v="5218"/>
    <m/>
    <m/>
    <s v=""/>
    <x v="3"/>
  </r>
  <r>
    <x v="14"/>
    <x v="77"/>
    <s v="ES70"/>
    <x v="3"/>
    <x v="4"/>
    <x v="3"/>
    <s v="AAD_NONE"/>
    <s v="ST01021300"/>
    <s v="1"/>
    <s v="9S70-BM21-01153IKT6"/>
    <n v="18501"/>
    <m/>
    <m/>
    <m/>
    <s v=""/>
    <x v="3"/>
  </r>
  <r>
    <x v="14"/>
    <x v="77"/>
    <s v="ES70"/>
    <x v="3"/>
    <x v="4"/>
    <x v="3"/>
    <s v="AAD_NONE"/>
    <s v="ST01031100"/>
    <s v="1"/>
    <s v="9S70-MU21-POLIIICE"/>
    <n v="3685"/>
    <m/>
    <m/>
    <m/>
    <s v=""/>
    <x v="3"/>
  </r>
  <r>
    <x v="14"/>
    <x v="77"/>
    <s v="ES70"/>
    <x v="3"/>
    <x v="4"/>
    <x v="3"/>
    <s v="AAD_NONE"/>
    <s v="ST01031100"/>
    <s v="1"/>
    <s v="9S70-MU21-VIGILANT"/>
    <n v="1461"/>
    <m/>
    <m/>
    <m/>
    <s v=""/>
    <x v="3"/>
  </r>
  <r>
    <x v="14"/>
    <x v="77"/>
    <s v="ES70"/>
    <x v="3"/>
    <x v="4"/>
    <x v="3"/>
    <s v="AAD_NONE"/>
    <s v="ST01031100"/>
    <s v="1"/>
    <s v="9S70-MU21-VANGUARD"/>
    <n v="24000"/>
    <n v="17000"/>
    <m/>
    <m/>
    <s v=""/>
    <x v="3"/>
  </r>
  <r>
    <x v="14"/>
    <x v="77"/>
    <s v="ES70"/>
    <x v="3"/>
    <x v="4"/>
    <x v="3"/>
    <s v="AAD_NONE"/>
    <s v="ST01031100"/>
    <s v="1"/>
    <s v="9S70-MU14-NOTIONES"/>
    <n v="191"/>
    <n v="288"/>
    <m/>
    <m/>
    <s v=""/>
    <x v="3"/>
  </r>
  <r>
    <x v="14"/>
    <x v="77"/>
    <s v="ES70"/>
    <x v="3"/>
    <x v="4"/>
    <x v="3"/>
    <s v="AAD_NONE"/>
    <s v="ST01031100"/>
    <s v="1"/>
    <s v="9S70-MU14-STARLIGHT"/>
    <n v="1908"/>
    <m/>
    <m/>
    <m/>
    <s v=""/>
    <x v="3"/>
  </r>
  <r>
    <x v="14"/>
    <x v="77"/>
    <s v="ES70"/>
    <x v="3"/>
    <x v="4"/>
    <x v="3"/>
    <s v="AAD_NONE"/>
    <s v="ST01031100"/>
    <s v="1"/>
    <s v="9S70-AM21-01312MASS"/>
    <n v="19051"/>
    <n v="19870"/>
    <m/>
    <m/>
    <s v=""/>
    <x v="3"/>
  </r>
  <r>
    <x v="14"/>
    <x v="77"/>
    <s v="ES70"/>
    <x v="3"/>
    <x v="4"/>
    <x v="3"/>
    <s v="AAD_NONE"/>
    <s v="ST01031100"/>
    <s v="1"/>
    <s v="9S70-IS21-01112PNR1"/>
    <n v="61625"/>
    <n v="64333"/>
    <n v="66826"/>
    <n v="66814"/>
    <s v=""/>
    <x v="3"/>
  </r>
  <r>
    <x v="14"/>
    <x v="77"/>
    <s v="ES70"/>
    <x v="3"/>
    <x v="4"/>
    <x v="3"/>
    <s v="AAD_NONE"/>
    <s v="ST01031100"/>
    <s v="1"/>
    <s v="9S70-IS21-01112PIU1"/>
    <n v="156815"/>
    <n v="163558"/>
    <n v="170428"/>
    <n v="177586"/>
    <s v=""/>
    <x v="3"/>
  </r>
  <r>
    <x v="14"/>
    <x v="77"/>
    <s v="ES70"/>
    <x v="3"/>
    <x v="4"/>
    <x v="3"/>
    <s v="AAD_NONE"/>
    <s v="ST01031100"/>
    <s v="1"/>
    <s v="9S70-IS21-01212KOT1"/>
    <n v="9167"/>
    <n v="9580"/>
    <m/>
    <m/>
    <s v=""/>
    <x v="3"/>
  </r>
  <r>
    <x v="14"/>
    <x v="77"/>
    <s v="ES70"/>
    <x v="3"/>
    <x v="4"/>
    <x v="3"/>
    <s v="AAD_NONE"/>
    <s v="ST01031100"/>
    <s v="1"/>
    <s v="9S70-IS21-01212KOT2"/>
    <n v="1664"/>
    <n v="1721"/>
    <m/>
    <m/>
    <s v=""/>
    <x v="3"/>
  </r>
  <r>
    <x v="14"/>
    <x v="77"/>
    <s v="ES70"/>
    <x v="3"/>
    <x v="4"/>
    <x v="3"/>
    <s v="AAD_NONE"/>
    <s v="ST01031100"/>
    <s v="1"/>
    <s v="9S70-IS21-01332KOT3"/>
    <n v="11956"/>
    <n v="12494"/>
    <n v="13006"/>
    <m/>
    <s v=""/>
    <x v="3"/>
  </r>
  <r>
    <x v="14"/>
    <x v="77"/>
    <s v="ES70"/>
    <x v="3"/>
    <x v="4"/>
    <x v="3"/>
    <s v="AAD_NONE"/>
    <s v="ST01031100"/>
    <s v="1"/>
    <s v="9S70-IS21-01342VAR2"/>
    <n v="4058"/>
    <m/>
    <m/>
    <n v="1969"/>
    <s v=""/>
    <x v="3"/>
  </r>
  <r>
    <x v="14"/>
    <x v="77"/>
    <s v="ES70"/>
    <x v="3"/>
    <x v="4"/>
    <x v="3"/>
    <s v="AAD_NONE"/>
    <s v="ST01031100"/>
    <s v="1"/>
    <s v="9S70-IS21-01122IKT1"/>
    <n v="8575"/>
    <n v="5223"/>
    <m/>
    <m/>
    <s v=""/>
    <x v="3"/>
  </r>
  <r>
    <x v="14"/>
    <x v="77"/>
    <s v="ES70"/>
    <x v="3"/>
    <x v="4"/>
    <x v="3"/>
    <s v="AAD_NONE"/>
    <s v="ST01031100"/>
    <s v="1"/>
    <s v="9S70-IS21-01122IKT2"/>
    <n v="9093"/>
    <n v="10653"/>
    <n v="6770"/>
    <n v="10651"/>
    <s v=""/>
    <x v="3"/>
  </r>
  <r>
    <x v="14"/>
    <x v="77"/>
    <s v="ES70"/>
    <x v="3"/>
    <x v="4"/>
    <x v="3"/>
    <s v="AAD_NONE"/>
    <s v="ST01031100"/>
    <s v="1"/>
    <s v="9S70-IS21-01122IKT3"/>
    <n v="69736"/>
    <n v="98882"/>
    <n v="87508"/>
    <m/>
    <s v=""/>
    <x v="3"/>
  </r>
  <r>
    <x v="14"/>
    <x v="77"/>
    <s v="ES70"/>
    <x v="3"/>
    <x v="4"/>
    <x v="3"/>
    <s v="AAD_NONE"/>
    <s v="ST01031100"/>
    <s v="1"/>
    <s v="9S70-IS21-01122IKT4"/>
    <n v="16196"/>
    <n v="18489"/>
    <n v="19263"/>
    <n v="20065"/>
    <s v=""/>
    <x v="3"/>
  </r>
  <r>
    <x v="14"/>
    <x v="77"/>
    <s v="ES70"/>
    <x v="3"/>
    <x v="4"/>
    <x v="3"/>
    <s v="AAD_NONE"/>
    <s v="ST01031100"/>
    <s v="1"/>
    <s v="9S70-IS21-01122IKT5"/>
    <n v="3279"/>
    <n v="4915"/>
    <m/>
    <m/>
    <s v=""/>
    <x v="3"/>
  </r>
  <r>
    <x v="14"/>
    <x v="77"/>
    <s v="ES70"/>
    <x v="3"/>
    <x v="4"/>
    <x v="3"/>
    <s v="AAD_NONE"/>
    <s v="ST01031100"/>
    <s v="1"/>
    <s v="9S70-IS21-01122IKT6"/>
    <n v="4074"/>
    <n v="4258"/>
    <m/>
    <m/>
    <s v=""/>
    <x v="3"/>
  </r>
  <r>
    <x v="14"/>
    <x v="77"/>
    <s v="ES70"/>
    <x v="3"/>
    <x v="4"/>
    <x v="3"/>
    <s v="AAD_NONE"/>
    <s v="ST01031100"/>
    <s v="1"/>
    <s v="9S70-IS21-01122IKT7"/>
    <n v="2547"/>
    <n v="2661"/>
    <n v="5540"/>
    <n v="5768"/>
    <s v=""/>
    <x v="3"/>
  </r>
  <r>
    <x v="14"/>
    <x v="77"/>
    <s v="ES70"/>
    <x v="3"/>
    <x v="4"/>
    <x v="3"/>
    <s v="AAD_NONE"/>
    <s v="ST01031100"/>
    <s v="1"/>
    <s v="9S70-IS21-01122IKT8"/>
    <n v="10079"/>
    <n v="10515"/>
    <n v="10954"/>
    <n v="11408"/>
    <s v=""/>
    <x v="3"/>
  </r>
  <r>
    <x v="14"/>
    <x v="77"/>
    <s v="ES70"/>
    <x v="3"/>
    <x v="4"/>
    <x v="3"/>
    <s v="AAD_NONE"/>
    <s v="ST01031100"/>
    <s v="1"/>
    <s v="9S70-IS21-01312KYB1"/>
    <n v="58619"/>
    <n v="32040"/>
    <n v="19945"/>
    <n v="11534"/>
    <s v=""/>
    <x v="3"/>
  </r>
  <r>
    <x v="14"/>
    <x v="77"/>
    <s v="ES70"/>
    <x v="3"/>
    <x v="4"/>
    <x v="3"/>
    <s v="AAD_NONE"/>
    <s v="ST01031100"/>
    <s v="1"/>
    <s v="9S70-IS21-01312KYB2"/>
    <n v="218362"/>
    <n v="228638"/>
    <n v="238914"/>
    <n v="246100"/>
    <s v=""/>
    <x v="3"/>
  </r>
  <r>
    <x v="14"/>
    <x v="77"/>
    <s v="ES70"/>
    <x v="3"/>
    <x v="4"/>
    <x v="3"/>
    <s v="AAD_NONE"/>
    <s v="ST01031100"/>
    <s v="1"/>
    <s v="9S70-BM21-01122IKT2"/>
    <n v="1222"/>
    <n v="4728"/>
    <n v="2708"/>
    <n v="2843"/>
    <s v=""/>
    <x v="3"/>
  </r>
  <r>
    <x v="14"/>
    <x v="77"/>
    <s v="ES70"/>
    <x v="3"/>
    <x v="4"/>
    <x v="3"/>
    <s v="AAD_NONE"/>
    <s v="ST01031100"/>
    <s v="1"/>
    <s v="9S70-BM21-01132KOT1"/>
    <n v="8903"/>
    <n v="9393"/>
    <m/>
    <m/>
    <s v=""/>
    <x v="3"/>
  </r>
  <r>
    <x v="14"/>
    <x v="77"/>
    <s v="ES70"/>
    <x v="3"/>
    <x v="4"/>
    <x v="3"/>
    <s v="AAD_NONE"/>
    <s v="ST01031300"/>
    <s v="1"/>
    <s v="9S70-MU21-POLIIICE"/>
    <n v="235"/>
    <m/>
    <m/>
    <m/>
    <s v=""/>
    <x v="3"/>
  </r>
  <r>
    <x v="14"/>
    <x v="77"/>
    <s v="ES70"/>
    <x v="3"/>
    <x v="4"/>
    <x v="3"/>
    <s v="AAD_NONE"/>
    <s v="ST01031300"/>
    <s v="1"/>
    <s v="9S70-MU21-VIGILANT"/>
    <n v="93"/>
    <m/>
    <m/>
    <m/>
    <s v=""/>
    <x v="3"/>
  </r>
  <r>
    <x v="14"/>
    <x v="77"/>
    <s v="ES70"/>
    <x v="3"/>
    <x v="4"/>
    <x v="3"/>
    <s v="AAD_NONE"/>
    <s v="ST01031300"/>
    <s v="1"/>
    <s v="9S70-BM21-01163IKT7"/>
    <n v="35756"/>
    <m/>
    <m/>
    <m/>
    <s v=""/>
    <x v="3"/>
  </r>
  <r>
    <x v="14"/>
    <x v="77"/>
    <s v="ES70"/>
    <x v="3"/>
    <x v="4"/>
    <x v="3"/>
    <s v="AAD_NONE"/>
    <s v="ST01031300"/>
    <s v="1"/>
    <s v="9S70-MU14-NOTIONES"/>
    <n v="247"/>
    <n v="393"/>
    <m/>
    <m/>
    <s v=""/>
    <x v="3"/>
  </r>
  <r>
    <x v="14"/>
    <x v="77"/>
    <s v="ES70"/>
    <x v="3"/>
    <x v="4"/>
    <x v="3"/>
    <s v="AAD_NONE"/>
    <s v="ST01031300"/>
    <s v="1"/>
    <s v="9S70-MU14-STARLIGHT"/>
    <n v="2469"/>
    <m/>
    <m/>
    <m/>
    <s v=""/>
    <x v="3"/>
  </r>
  <r>
    <x v="14"/>
    <x v="77"/>
    <s v="ES70"/>
    <x v="3"/>
    <x v="4"/>
    <x v="3"/>
    <s v="AAD_NONE"/>
    <s v="ST01031300"/>
    <s v="1"/>
    <s v="9S70-AM21-01212MIGN"/>
    <n v="26809"/>
    <n v="27997"/>
    <n v="29132"/>
    <m/>
    <s v=""/>
    <x v="3"/>
  </r>
  <r>
    <x v="14"/>
    <x v="77"/>
    <s v="ES70"/>
    <x v="3"/>
    <x v="4"/>
    <x v="3"/>
    <s v="AAD_NONE"/>
    <s v="ST01031300"/>
    <s v="1"/>
    <s v="9S70-AM21-01312MASS"/>
    <n v="76202"/>
    <n v="79479"/>
    <m/>
    <m/>
    <s v=""/>
    <x v="3"/>
  </r>
  <r>
    <x v="14"/>
    <x v="77"/>
    <s v="ES70"/>
    <x v="3"/>
    <x v="4"/>
    <x v="3"/>
    <s v="AAD_NONE"/>
    <s v="ST01031300"/>
    <s v="1"/>
    <s v="9S70-IS21-01212KOT2"/>
    <n v="1159"/>
    <n v="1199"/>
    <m/>
    <m/>
    <s v=""/>
    <x v="3"/>
  </r>
  <r>
    <x v="14"/>
    <x v="77"/>
    <s v="ES70"/>
    <x v="3"/>
    <x v="4"/>
    <x v="3"/>
    <s v="AAD_NONE"/>
    <s v="ST01031300"/>
    <s v="1"/>
    <s v="9S70-IS21-01122IKT5"/>
    <n v="6559"/>
    <n v="9829"/>
    <m/>
    <m/>
    <s v=""/>
    <x v="3"/>
  </r>
  <r>
    <x v="14"/>
    <x v="77"/>
    <s v="ES70"/>
    <x v="3"/>
    <x v="4"/>
    <x v="3"/>
    <s v="AAD_NONE"/>
    <s v="ST01031300"/>
    <s v="1"/>
    <s v="9S70-BM21-01143VAR10"/>
    <n v="47339"/>
    <m/>
    <m/>
    <m/>
    <s v=""/>
    <x v="3"/>
  </r>
  <r>
    <x v="14"/>
    <x v="77"/>
    <s v="ES70"/>
    <x v="3"/>
    <x v="4"/>
    <x v="3"/>
    <s v="AAD_NONE"/>
    <s v="ST01031300"/>
    <s v="1"/>
    <s v="9S70-BM21-01112VAR1"/>
    <n v="30557"/>
    <n v="31932"/>
    <n v="33241"/>
    <n v="34604"/>
    <s v=""/>
    <x v="3"/>
  </r>
  <r>
    <x v="14"/>
    <x v="77"/>
    <s v="ES70"/>
    <x v="3"/>
    <x v="4"/>
    <x v="3"/>
    <s v="AAD_NONE"/>
    <s v="ST01031300"/>
    <s v="1"/>
    <s v="9S70-BM21-01112VAR2"/>
    <n v="10667"/>
    <n v="9580"/>
    <m/>
    <m/>
    <s v=""/>
    <x v="3"/>
  </r>
  <r>
    <x v="14"/>
    <x v="77"/>
    <s v="ES70"/>
    <x v="3"/>
    <x v="4"/>
    <x v="3"/>
    <s v="AAD_NONE"/>
    <s v="ST01031300"/>
    <s v="1"/>
    <s v="9S70-BM21-01112VAR3"/>
    <n v="30557"/>
    <n v="51092"/>
    <m/>
    <m/>
    <s v=""/>
    <x v="3"/>
  </r>
  <r>
    <x v="14"/>
    <x v="77"/>
    <s v="ES70"/>
    <x v="3"/>
    <x v="4"/>
    <x v="3"/>
    <s v="AAD_NONE"/>
    <s v="ST01031300"/>
    <s v="1"/>
    <s v="9S70-BM21-01112VAR4"/>
    <n v="18334"/>
    <m/>
    <m/>
    <m/>
    <s v=""/>
    <x v="3"/>
  </r>
  <r>
    <x v="14"/>
    <x v="77"/>
    <s v="ES70"/>
    <x v="3"/>
    <x v="4"/>
    <x v="3"/>
    <s v="AAD_NONE"/>
    <s v="ST01031300"/>
    <s v="1"/>
    <s v="9S70-BM21-01112VAR5"/>
    <n v="316651"/>
    <n v="334006"/>
    <n v="178648"/>
    <m/>
    <s v=""/>
    <x v="3"/>
  </r>
  <r>
    <x v="14"/>
    <x v="77"/>
    <s v="ES70"/>
    <x v="3"/>
    <x v="4"/>
    <x v="3"/>
    <s v="AAD_NONE"/>
    <s v="ST01031300"/>
    <s v="1"/>
    <s v="9S70-BM21-01112VAR6"/>
    <n v="6111"/>
    <n v="6386"/>
    <n v="6648"/>
    <n v="6921"/>
    <s v=""/>
    <x v="3"/>
  </r>
  <r>
    <x v="14"/>
    <x v="77"/>
    <s v="ES70"/>
    <x v="3"/>
    <x v="4"/>
    <x v="3"/>
    <s v="AAD_NONE"/>
    <s v="ST01031300"/>
    <s v="1"/>
    <s v="9S70-BM21-01112VAR8"/>
    <n v="9000"/>
    <m/>
    <m/>
    <m/>
    <s v=""/>
    <x v="3"/>
  </r>
  <r>
    <x v="14"/>
    <x v="77"/>
    <s v="ES70"/>
    <x v="3"/>
    <x v="4"/>
    <x v="3"/>
    <s v="AAD_NONE"/>
    <s v="ST01031300"/>
    <s v="1"/>
    <s v="9S70-BM21-01112VAR9"/>
    <n v="5802"/>
    <n v="6054"/>
    <n v="6294"/>
    <n v="6544"/>
    <s v=""/>
    <x v="3"/>
  </r>
  <r>
    <x v="14"/>
    <x v="77"/>
    <s v="ES70"/>
    <x v="3"/>
    <x v="4"/>
    <x v="3"/>
    <s v="AAD_NONE"/>
    <s v="ST01031300"/>
    <s v="1"/>
    <s v="9S70-BM21-01122IKT2"/>
    <n v="9167"/>
    <n v="35462"/>
    <n v="20310"/>
    <n v="21325"/>
    <s v=""/>
    <x v="3"/>
  </r>
  <r>
    <x v="14"/>
    <x v="77"/>
    <s v="ES70"/>
    <x v="3"/>
    <x v="4"/>
    <x v="3"/>
    <s v="AAD_NONE"/>
    <s v="ST01031300"/>
    <s v="1"/>
    <s v="9S70-BM21-01122IKT3"/>
    <n v="221718"/>
    <n v="214570"/>
    <n v="153742"/>
    <m/>
    <s v=""/>
    <x v="3"/>
  </r>
  <r>
    <x v="14"/>
    <x v="77"/>
    <s v="ES70"/>
    <x v="3"/>
    <x v="4"/>
    <x v="3"/>
    <s v="AAD_NONE"/>
    <s v="ST01031300"/>
    <s v="1"/>
    <s v="9S70-BM21-01122IKT4"/>
    <n v="72531"/>
    <n v="57478"/>
    <n v="20179"/>
    <m/>
    <s v=""/>
    <x v="3"/>
  </r>
  <r>
    <x v="14"/>
    <x v="77"/>
    <s v="ES70"/>
    <x v="3"/>
    <x v="4"/>
    <x v="3"/>
    <s v="AAD_NONE"/>
    <s v="ST01031300"/>
    <s v="1"/>
    <s v="9S70-BM21-01122IKT5"/>
    <n v="37176"/>
    <n v="9759"/>
    <m/>
    <m/>
    <s v=""/>
    <x v="3"/>
  </r>
  <r>
    <x v="14"/>
    <x v="77"/>
    <s v="ES70"/>
    <x v="3"/>
    <x v="4"/>
    <x v="3"/>
    <s v="AAD_NONE"/>
    <s v="ST01031300"/>
    <s v="1"/>
    <s v="9S70-BM21-01132KOT1"/>
    <n v="51112"/>
    <n v="53923"/>
    <m/>
    <m/>
    <s v=""/>
    <x v="3"/>
  </r>
  <r>
    <x v="14"/>
    <x v="77"/>
    <s v="ES70"/>
    <x v="3"/>
    <x v="4"/>
    <x v="3"/>
    <s v="AAD_NONE"/>
    <s v="ST01031300"/>
    <s v="1"/>
    <s v="9S70-BM21-01132KOT2"/>
    <n v="19932"/>
    <n v="13798"/>
    <n v="14309"/>
    <n v="14854"/>
    <s v=""/>
    <x v="3"/>
  </r>
  <r>
    <x v="14"/>
    <x v="77"/>
    <s v="ES70"/>
    <x v="3"/>
    <x v="4"/>
    <x v="3"/>
    <s v="AAD_NONE"/>
    <s v="ST01031300"/>
    <s v="1"/>
    <s v="9S70-BM21-01153IKT6"/>
    <n v="37002"/>
    <m/>
    <m/>
    <m/>
    <s v=""/>
    <x v="3"/>
  </r>
  <r>
    <x v="14"/>
    <x v="77"/>
    <s v="ES70"/>
    <x v="3"/>
    <x v="4"/>
    <x v="3"/>
    <s v="AAD_NONE"/>
    <s v="ST01031300"/>
    <s v="1"/>
    <s v="9S70-BM21-01132KOT3"/>
    <n v="6840"/>
    <n v="6840"/>
    <m/>
    <m/>
    <s v=""/>
    <x v="3"/>
  </r>
  <r>
    <x v="14"/>
    <x v="77"/>
    <s v="ES70"/>
    <x v="3"/>
    <x v="4"/>
    <x v="3"/>
    <s v="AAD_NONE"/>
    <s v="ST01031300"/>
    <s v="1"/>
    <s v="9S70-BM21-01112VAR11"/>
    <n v="25390"/>
    <n v="22353"/>
    <m/>
    <m/>
    <s v=""/>
    <x v="3"/>
  </r>
  <r>
    <x v="14"/>
    <x v="77"/>
    <s v="ES70"/>
    <x v="3"/>
    <x v="4"/>
    <x v="3"/>
    <s v="AAD_NONE"/>
    <s v="ST01031400"/>
    <s v="1"/>
    <s v="9S70-MU21-POLIIICE"/>
    <n v="66"/>
    <m/>
    <m/>
    <m/>
    <s v=""/>
    <x v="3"/>
  </r>
  <r>
    <x v="14"/>
    <x v="77"/>
    <s v="ES70"/>
    <x v="3"/>
    <x v="4"/>
    <x v="3"/>
    <s v="AAD_NONE"/>
    <s v="ST01031400"/>
    <s v="1"/>
    <s v="9S70-MU21-VIGILANT"/>
    <n v="26"/>
    <m/>
    <m/>
    <m/>
    <s v=""/>
    <x v="3"/>
  </r>
  <r>
    <x v="14"/>
    <x v="77"/>
    <s v="ES70"/>
    <x v="3"/>
    <x v="4"/>
    <x v="3"/>
    <s v="AAD_NONE"/>
    <s v="ST01031400"/>
    <s v="1"/>
    <s v="9S70-MU14-NOTIONES"/>
    <n v="70"/>
    <n v="105"/>
    <m/>
    <m/>
    <s v=""/>
    <x v="3"/>
  </r>
  <r>
    <x v="14"/>
    <x v="77"/>
    <s v="ES70"/>
    <x v="3"/>
    <x v="4"/>
    <x v="3"/>
    <s v="AAD_NONE"/>
    <s v="ST01031400"/>
    <s v="1"/>
    <s v="9S70-MU14-STARLIGHT"/>
    <n v="697"/>
    <m/>
    <m/>
    <m/>
    <s v=""/>
    <x v="3"/>
  </r>
  <r>
    <x v="14"/>
    <x v="77"/>
    <s v="ES70"/>
    <x v="3"/>
    <x v="4"/>
    <x v="3"/>
    <s v="AAD_NONE"/>
    <s v="ST01031400"/>
    <s v="1"/>
    <s v="9S70-AM21-01312MASS"/>
    <n v="10584"/>
    <n v="11039"/>
    <m/>
    <m/>
    <s v=""/>
    <x v="3"/>
  </r>
  <r>
    <x v="14"/>
    <x v="77"/>
    <s v="ES70"/>
    <x v="3"/>
    <x v="4"/>
    <x v="3"/>
    <s v="AAD_NONE"/>
    <s v="ST01041400"/>
    <s v="1"/>
    <s v="9S70-MU21-POLIIICE"/>
    <n v="23"/>
    <m/>
    <m/>
    <m/>
    <s v=""/>
    <x v="3"/>
  </r>
  <r>
    <x v="14"/>
    <x v="77"/>
    <s v="ES70"/>
    <x v="3"/>
    <x v="4"/>
    <x v="3"/>
    <s v="AAD_NONE"/>
    <s v="ST01041400"/>
    <s v="1"/>
    <s v="9S70-MU21-VIGILANT"/>
    <n v="9"/>
    <m/>
    <m/>
    <m/>
    <s v=""/>
    <x v="3"/>
  </r>
  <r>
    <x v="14"/>
    <x v="77"/>
    <s v="ES70"/>
    <x v="3"/>
    <x v="4"/>
    <x v="3"/>
    <s v="AAD_NONE"/>
    <s v="ST01041400"/>
    <s v="1"/>
    <s v="9S70-MU14-NOTIONES"/>
    <n v="24"/>
    <n v="36"/>
    <m/>
    <m/>
    <s v=""/>
    <x v="3"/>
  </r>
  <r>
    <x v="14"/>
    <x v="77"/>
    <s v="ES70"/>
    <x v="3"/>
    <x v="4"/>
    <x v="3"/>
    <s v="AAD_NONE"/>
    <s v="ST01041400"/>
    <s v="1"/>
    <s v="9S70-MU14-STARLIGHT"/>
    <n v="241"/>
    <m/>
    <m/>
    <m/>
    <s v=""/>
    <x v="3"/>
  </r>
  <r>
    <x v="14"/>
    <x v="77"/>
    <s v="ES70"/>
    <x v="3"/>
    <x v="4"/>
    <x v="3"/>
    <s v="AAD_NONE"/>
    <s v="ST01041400"/>
    <s v="1"/>
    <s v="9S70-AM21-01112RVK1"/>
    <n v="549545"/>
    <n v="574275"/>
    <n v="597920"/>
    <m/>
    <s v=""/>
    <x v="3"/>
  </r>
  <r>
    <x v="14"/>
    <x v="77"/>
    <s v="ES70"/>
    <x v="3"/>
    <x v="4"/>
    <x v="3"/>
    <s v="AAD_NONE"/>
    <s v="ST01041400"/>
    <s v="1"/>
    <s v="9S70-AM21-01112RVK2"/>
    <n v="3885"/>
    <n v="4060"/>
    <n v="4227"/>
    <n v="4400"/>
    <s v=""/>
    <x v="3"/>
  </r>
  <r>
    <x v="14"/>
    <x v="77"/>
    <s v="ES70"/>
    <x v="3"/>
    <x v="4"/>
    <x v="3"/>
    <s v="AAD_NONE"/>
    <s v="ST01041400"/>
    <s v="1"/>
    <s v="9S70-AM21-01112RVK3"/>
    <n v="2359"/>
    <n v="2465"/>
    <n v="2566"/>
    <m/>
    <s v=""/>
    <x v="3"/>
  </r>
  <r>
    <x v="14"/>
    <x v="77"/>
    <s v="ES70"/>
    <x v="3"/>
    <x v="4"/>
    <x v="3"/>
    <s v="AAD_NONE"/>
    <s v="ST01041400"/>
    <s v="1"/>
    <s v="9S70-AM21-01212MIGN"/>
    <n v="201071"/>
    <n v="209975"/>
    <n v="218489"/>
    <m/>
    <s v=""/>
    <x v="3"/>
  </r>
  <r>
    <x v="14"/>
    <x v="77"/>
    <s v="ES70"/>
    <x v="3"/>
    <x v="4"/>
    <x v="3"/>
    <s v="AAD_NONE"/>
    <s v="ST01041400"/>
    <s v="1"/>
    <s v="9S70-AM21-01312TAG1"/>
    <n v="3373"/>
    <n v="3524"/>
    <n v="3669"/>
    <m/>
    <s v=""/>
    <x v="3"/>
  </r>
  <r>
    <x v="14"/>
    <x v="77"/>
    <s v="ES70"/>
    <x v="3"/>
    <x v="4"/>
    <x v="3"/>
    <s v="AAD_NONE"/>
    <s v="ST01041400"/>
    <s v="1"/>
    <s v="9S70-AM21-01312MASS"/>
    <n v="5292"/>
    <n v="5519"/>
    <m/>
    <m/>
    <s v=""/>
    <x v="3"/>
  </r>
  <r>
    <x v="14"/>
    <x v="77"/>
    <s v="ES70"/>
    <x v="3"/>
    <x v="4"/>
    <x v="3"/>
    <s v="AAD_NONE"/>
    <s v="ST01041400"/>
    <s v="1"/>
    <s v="9S70-BM21-01122IKT4"/>
    <n v="40295"/>
    <n v="31932"/>
    <n v="11210"/>
    <m/>
    <s v=""/>
    <x v="3"/>
  </r>
  <r>
    <x v="14"/>
    <x v="77"/>
    <s v="ES70"/>
    <x v="3"/>
    <x v="4"/>
    <x v="3"/>
    <s v="AAD_NONE"/>
    <s v="ST01041600"/>
    <s v="1"/>
    <s v="9S70-MU21-POLIIICE"/>
    <n v="50"/>
    <m/>
    <m/>
    <m/>
    <s v=""/>
    <x v="3"/>
  </r>
  <r>
    <x v="14"/>
    <x v="77"/>
    <s v="ES70"/>
    <x v="3"/>
    <x v="4"/>
    <x v="3"/>
    <s v="AAD_NONE"/>
    <s v="ST01041600"/>
    <s v="1"/>
    <s v="9S70-MU21-VIGILANT"/>
    <n v="20"/>
    <m/>
    <m/>
    <m/>
    <s v=""/>
    <x v="3"/>
  </r>
  <r>
    <x v="14"/>
    <x v="77"/>
    <s v="ES70"/>
    <x v="3"/>
    <x v="4"/>
    <x v="3"/>
    <s v="AAD_NONE"/>
    <s v="ST01041600"/>
    <s v="1"/>
    <s v="9S70-MU14-NOTIONES"/>
    <n v="53"/>
    <n v="79"/>
    <m/>
    <m/>
    <s v=""/>
    <x v="3"/>
  </r>
  <r>
    <x v="14"/>
    <x v="77"/>
    <s v="ES70"/>
    <x v="3"/>
    <x v="4"/>
    <x v="3"/>
    <s v="AAD_NONE"/>
    <s v="ST01041600"/>
    <s v="1"/>
    <s v="9S70-MU14-STARLIGHT"/>
    <n v="525"/>
    <m/>
    <m/>
    <m/>
    <s v=""/>
    <x v="3"/>
  </r>
  <r>
    <x v="14"/>
    <x v="77"/>
    <s v="ES70"/>
    <x v="3"/>
    <x v="4"/>
    <x v="3"/>
    <s v="AAD_NONE"/>
    <s v="ST01041600"/>
    <s v="1"/>
    <s v="9S70-IS21-01122IKT5"/>
    <n v="1093"/>
    <n v="1638"/>
    <m/>
    <m/>
    <s v=""/>
    <x v="3"/>
  </r>
  <r>
    <x v="14"/>
    <x v="77"/>
    <s v="ES70"/>
    <x v="3"/>
    <x v="4"/>
    <x v="3"/>
    <s v="AAD_NONE"/>
    <s v="ST01041600"/>
    <s v="1"/>
    <s v="9S70-BM21-01122IKT2"/>
    <n v="306"/>
    <n v="1182"/>
    <n v="677"/>
    <n v="711"/>
    <s v=""/>
    <x v="3"/>
  </r>
  <r>
    <x v="14"/>
    <x v="77"/>
    <s v="ES70"/>
    <x v="3"/>
    <x v="4"/>
    <x v="3"/>
    <s v="AAD_NONE"/>
    <s v="ST01041600"/>
    <s v="1"/>
    <s v="9S70-BM21-01122IKT4"/>
    <n v="20148"/>
    <n v="15966"/>
    <n v="5605"/>
    <m/>
    <s v=""/>
    <x v="3"/>
  </r>
  <r>
    <x v="14"/>
    <x v="77"/>
    <s v="ES70"/>
    <x v="3"/>
    <x v="4"/>
    <x v="3"/>
    <s v="AAD_NONE"/>
    <s v="ST01041700"/>
    <s v="1"/>
    <s v="9S70-MU00-FXEURLO-24"/>
    <n v="3670"/>
    <m/>
    <m/>
    <m/>
    <s v=""/>
    <x v="3"/>
  </r>
  <r>
    <x v="14"/>
    <x v="77"/>
    <s v="ES70"/>
    <x v="3"/>
    <x v="4"/>
    <x v="3"/>
    <s v="AAD_NONE"/>
    <s v="ST01041700"/>
    <s v="1"/>
    <s v="9S70-MU21-POLIIICE"/>
    <n v="31"/>
    <m/>
    <m/>
    <m/>
    <s v=""/>
    <x v="3"/>
  </r>
  <r>
    <x v="14"/>
    <x v="77"/>
    <s v="ES70"/>
    <x v="3"/>
    <x v="4"/>
    <x v="3"/>
    <s v="AAD_NONE"/>
    <s v="ST01041700"/>
    <s v="1"/>
    <s v="9S70-MU21-VIGILANT"/>
    <n v="12"/>
    <m/>
    <m/>
    <m/>
    <s v=""/>
    <x v="3"/>
  </r>
  <r>
    <x v="14"/>
    <x v="77"/>
    <s v="ES70"/>
    <x v="3"/>
    <x v="4"/>
    <x v="3"/>
    <s v="AAD_NONE"/>
    <s v="ST01041700"/>
    <s v="1"/>
    <s v="9S70-BM21-01163IKT7"/>
    <n v="5959"/>
    <m/>
    <m/>
    <m/>
    <s v=""/>
    <x v="3"/>
  </r>
  <r>
    <x v="14"/>
    <x v="77"/>
    <s v="ES70"/>
    <x v="3"/>
    <x v="4"/>
    <x v="3"/>
    <s v="AAD_NONE"/>
    <s v="ST01041700"/>
    <s v="1"/>
    <s v="9S70-MU14-NOTIONES"/>
    <n v="33"/>
    <n v="50"/>
    <m/>
    <m/>
    <s v=""/>
    <x v="3"/>
  </r>
  <r>
    <x v="14"/>
    <x v="77"/>
    <s v="ES70"/>
    <x v="3"/>
    <x v="4"/>
    <x v="3"/>
    <s v="AAD_NONE"/>
    <s v="ST01041700"/>
    <s v="1"/>
    <s v="9S70-MU14-STARLIGHT"/>
    <n v="329"/>
    <m/>
    <m/>
    <m/>
    <s v=""/>
    <x v="3"/>
  </r>
  <r>
    <x v="14"/>
    <x v="77"/>
    <s v="ES70"/>
    <x v="3"/>
    <x v="4"/>
    <x v="3"/>
    <s v="AAD_NONE"/>
    <s v="ST01041700"/>
    <s v="1"/>
    <s v="9S70-AM21-01212MIGN"/>
    <n v="26809"/>
    <n v="27997"/>
    <n v="29132"/>
    <m/>
    <s v=""/>
    <x v="3"/>
  </r>
  <r>
    <x v="14"/>
    <x v="77"/>
    <s v="ES70"/>
    <x v="3"/>
    <x v="4"/>
    <x v="3"/>
    <s v="AAD_NONE"/>
    <s v="ST01041700"/>
    <s v="1"/>
    <s v="9S70-AM21-01312TAG2"/>
    <n v="3885"/>
    <n v="4060"/>
    <n v="4227"/>
    <n v="4400"/>
    <s v=""/>
    <x v="3"/>
  </r>
  <r>
    <x v="14"/>
    <x v="77"/>
    <s v="ES70"/>
    <x v="3"/>
    <x v="4"/>
    <x v="3"/>
    <s v="AAD_NONE"/>
    <s v="ST01041700"/>
    <s v="1"/>
    <s v="9S70-AM21-01312TAG3"/>
    <n v="264373"/>
    <n v="276270"/>
    <n v="287597"/>
    <n v="124745"/>
    <s v=""/>
    <x v="3"/>
  </r>
  <r>
    <x v="14"/>
    <x v="77"/>
    <s v="ES70"/>
    <x v="3"/>
    <x v="4"/>
    <x v="3"/>
    <s v="AAD_NONE"/>
    <s v="ST01041700"/>
    <s v="1"/>
    <s v="9S70-AM21-01312TAG4"/>
    <n v="58961"/>
    <n v="61614"/>
    <n v="64141"/>
    <n v="27821"/>
    <s v=""/>
    <x v="3"/>
  </r>
  <r>
    <x v="14"/>
    <x v="77"/>
    <s v="ES70"/>
    <x v="3"/>
    <x v="4"/>
    <x v="3"/>
    <s v="AAD_NONE"/>
    <s v="ST01041700"/>
    <s v="1"/>
    <s v="9S70-AM21-01312MASS"/>
    <n v="10584"/>
    <n v="11039"/>
    <m/>
    <m/>
    <s v=""/>
    <x v="3"/>
  </r>
  <r>
    <x v="14"/>
    <x v="77"/>
    <s v="ES70"/>
    <x v="3"/>
    <x v="4"/>
    <x v="3"/>
    <s v="AAD_NONE"/>
    <s v="ST01041700"/>
    <s v="1"/>
    <s v="9S70-AM21-01312TAG5"/>
    <n v="13195"/>
    <n v="13762"/>
    <n v="14340"/>
    <n v="8717"/>
    <s v=""/>
    <x v="3"/>
  </r>
  <r>
    <x v="14"/>
    <x v="77"/>
    <s v="ES70"/>
    <x v="3"/>
    <x v="4"/>
    <x v="3"/>
    <s v="AAD_NONE"/>
    <s v="ST01041700"/>
    <s v="1"/>
    <s v="9S70-IS21-01212KOT2"/>
    <n v="302"/>
    <n v="313"/>
    <m/>
    <m/>
    <s v=""/>
    <x v="3"/>
  </r>
  <r>
    <x v="14"/>
    <x v="77"/>
    <s v="ES70"/>
    <x v="3"/>
    <x v="4"/>
    <x v="3"/>
    <s v="AAD_NONE"/>
    <s v="ST01041700"/>
    <s v="1"/>
    <s v="9S70-IS21-01122IKT2"/>
    <n v="1819"/>
    <n v="2131"/>
    <n v="1354"/>
    <n v="2130"/>
    <s v=""/>
    <x v="3"/>
  </r>
  <r>
    <x v="14"/>
    <x v="77"/>
    <s v="ES70"/>
    <x v="3"/>
    <x v="4"/>
    <x v="3"/>
    <s v="AAD_NONE"/>
    <s v="ST01041700"/>
    <s v="1"/>
    <s v="9S70-IS21-01122IKT5"/>
    <n v="1093"/>
    <n v="1638"/>
    <m/>
    <m/>
    <s v=""/>
    <x v="3"/>
  </r>
  <r>
    <x v="14"/>
    <x v="77"/>
    <s v="ES70"/>
    <x v="3"/>
    <x v="4"/>
    <x v="3"/>
    <s v="AAD_NONE"/>
    <s v="ST01041700"/>
    <s v="1"/>
    <s v="9S70-IS21-01122IKT7"/>
    <n v="509"/>
    <n v="532"/>
    <n v="1108"/>
    <n v="1154"/>
    <s v=""/>
    <x v="3"/>
  </r>
  <r>
    <x v="14"/>
    <x v="77"/>
    <s v="ES70"/>
    <x v="3"/>
    <x v="4"/>
    <x v="3"/>
    <s v="AAD_NONE"/>
    <s v="ST01041700"/>
    <s v="1"/>
    <s v="9S70-IS21-01312KYB2"/>
    <n v="13648"/>
    <n v="14290"/>
    <n v="14932"/>
    <n v="15381"/>
    <s v=""/>
    <x v="3"/>
  </r>
  <r>
    <x v="14"/>
    <x v="77"/>
    <s v="ES70"/>
    <x v="3"/>
    <x v="4"/>
    <x v="3"/>
    <s v="AAD_NONE"/>
    <s v="ST01041700"/>
    <s v="1"/>
    <s v="9S70-BM21-01122IKT2"/>
    <n v="7639"/>
    <n v="29551"/>
    <n v="16925"/>
    <n v="17771"/>
    <s v=""/>
    <x v="3"/>
  </r>
  <r>
    <x v="14"/>
    <x v="77"/>
    <s v="ES70"/>
    <x v="3"/>
    <x v="4"/>
    <x v="3"/>
    <s v="AAD_NONE"/>
    <s v="ST01041700"/>
    <s v="1"/>
    <s v="9S70-BM21-01122IKT3"/>
    <n v="36953"/>
    <n v="35762"/>
    <n v="25624"/>
    <m/>
    <s v=""/>
    <x v="3"/>
  </r>
  <r>
    <x v="14"/>
    <x v="77"/>
    <s v="ES70"/>
    <x v="3"/>
    <x v="4"/>
    <x v="3"/>
    <s v="AAD_NONE"/>
    <s v="ST01041700"/>
    <s v="1"/>
    <s v="9S70-BM21-01122IKT4"/>
    <n v="42310"/>
    <n v="33529"/>
    <n v="11771"/>
    <m/>
    <s v=""/>
    <x v="3"/>
  </r>
  <r>
    <x v="14"/>
    <x v="77"/>
    <s v="ES70"/>
    <x v="3"/>
    <x v="4"/>
    <x v="3"/>
    <s v="AAD_NONE"/>
    <s v="ST01041700"/>
    <s v="1"/>
    <s v="9S70-BM21-01122IKT5"/>
    <n v="6196"/>
    <n v="1627"/>
    <m/>
    <m/>
    <s v=""/>
    <x v="3"/>
  </r>
  <r>
    <x v="14"/>
    <x v="77"/>
    <s v="ES70"/>
    <x v="3"/>
    <x v="4"/>
    <x v="3"/>
    <s v="AAD_NONE"/>
    <s v="ST01041700"/>
    <s v="1"/>
    <s v="9S70-BM21-01132KOT1"/>
    <n v="11541"/>
    <n v="12176"/>
    <m/>
    <m/>
    <s v=""/>
    <x v="3"/>
  </r>
  <r>
    <x v="14"/>
    <x v="77"/>
    <s v="ES70"/>
    <x v="3"/>
    <x v="4"/>
    <x v="3"/>
    <s v="AAD_NONE"/>
    <s v="ST01041700"/>
    <s v="1"/>
    <s v="9S70-BM21-01132KOT2"/>
    <n v="2718"/>
    <n v="1882"/>
    <n v="1951"/>
    <n v="2026"/>
    <s v=""/>
    <x v="3"/>
  </r>
  <r>
    <x v="14"/>
    <x v="77"/>
    <s v="ES70"/>
    <x v="3"/>
    <x v="4"/>
    <x v="3"/>
    <s v="AAD_NONE"/>
    <s v="ST01041700"/>
    <s v="1"/>
    <s v="9S70-BM21-01153IKT6"/>
    <n v="6167"/>
    <m/>
    <m/>
    <m/>
    <s v=""/>
    <x v="3"/>
  </r>
  <r>
    <x v="14"/>
    <x v="77"/>
    <s v="ES70"/>
    <x v="3"/>
    <x v="3"/>
    <x v="3"/>
    <s v="AAD_NONE"/>
    <s v="ST01021300"/>
    <s v="1"/>
    <s v="-"/>
    <n v="6690"/>
    <n v="6690"/>
    <n v="6690"/>
    <n v="6690"/>
    <s v=""/>
    <x v="3"/>
  </r>
  <r>
    <x v="14"/>
    <x v="77"/>
    <s v="ES70"/>
    <x v="4"/>
    <x v="1"/>
    <x v="39"/>
    <s v="AAD_NONE"/>
    <s v="ST01020900"/>
    <s v="1"/>
    <s v="-"/>
    <n v="50000"/>
    <n v="50000"/>
    <n v="50000"/>
    <n v="50000"/>
    <s v=""/>
    <x v="37"/>
  </r>
  <r>
    <x v="14"/>
    <x v="77"/>
    <s v="ES70"/>
    <x v="4"/>
    <x v="1"/>
    <x v="150"/>
    <s v="AAD_NONE"/>
    <s v="ST01041600"/>
    <s v="1"/>
    <s v="-"/>
    <n v="4602346"/>
    <n v="7691848"/>
    <n v="9455193"/>
    <n v="9646854"/>
    <s v=""/>
    <x v="146"/>
  </r>
  <r>
    <x v="14"/>
    <x v="77"/>
    <s v="ES70"/>
    <x v="4"/>
    <x v="1"/>
    <x v="151"/>
    <s v="AAD_NONE"/>
    <s v="ST01020900"/>
    <s v="1"/>
    <s v="-"/>
    <n v="245833"/>
    <m/>
    <m/>
    <m/>
    <s v=""/>
    <x v="147"/>
  </r>
  <r>
    <x v="14"/>
    <x v="77"/>
    <s v="ES70"/>
    <x v="4"/>
    <x v="0"/>
    <x v="3"/>
    <s v="AAD_NONE"/>
    <s v="ST01010100"/>
    <s v="1"/>
    <s v="-"/>
    <n v="1548718"/>
    <n v="1561500"/>
    <n v="1561522"/>
    <n v="1561522"/>
    <s v=""/>
    <x v="3"/>
  </r>
  <r>
    <x v="14"/>
    <x v="77"/>
    <s v="ES70"/>
    <x v="4"/>
    <x v="0"/>
    <x v="3"/>
    <s v="AAD_NONE"/>
    <s v="ST01010200"/>
    <s v="1"/>
    <s v="-"/>
    <n v="266190"/>
    <n v="259699"/>
    <n v="259724"/>
    <n v="259724"/>
    <s v=""/>
    <x v="3"/>
  </r>
  <r>
    <x v="14"/>
    <x v="77"/>
    <s v="ES70"/>
    <x v="4"/>
    <x v="0"/>
    <x v="3"/>
    <s v="AAD_NONE"/>
    <s v="ST01010400"/>
    <s v="1"/>
    <s v="-"/>
    <n v="145042"/>
    <n v="144626"/>
    <n v="144513"/>
    <n v="144513"/>
    <s v=""/>
    <x v="3"/>
  </r>
  <r>
    <x v="14"/>
    <x v="77"/>
    <s v="ES70"/>
    <x v="4"/>
    <x v="0"/>
    <x v="3"/>
    <s v="AAD_NONE"/>
    <s v="ST01010600"/>
    <s v="1"/>
    <s v="-"/>
    <n v="975837"/>
    <n v="821179"/>
    <n v="826638"/>
    <n v="826638"/>
    <s v=""/>
    <x v="3"/>
  </r>
  <r>
    <x v="14"/>
    <x v="77"/>
    <s v="ES70"/>
    <x v="4"/>
    <x v="0"/>
    <x v="3"/>
    <s v="AAD_NONE"/>
    <s v="ST01020900"/>
    <s v="1"/>
    <s v="-"/>
    <n v="3368427"/>
    <n v="3353317"/>
    <n v="3353203"/>
    <n v="3353203"/>
    <s v=""/>
    <x v="3"/>
  </r>
  <r>
    <x v="14"/>
    <x v="77"/>
    <s v="ES70"/>
    <x v="4"/>
    <x v="0"/>
    <x v="3"/>
    <s v="AAD_NONE"/>
    <s v="ST01021000"/>
    <s v="1"/>
    <s v="-"/>
    <n v="8822412"/>
    <n v="8303142"/>
    <n v="8317242"/>
    <n v="8317242"/>
    <s v=""/>
    <x v="3"/>
  </r>
  <r>
    <x v="14"/>
    <x v="77"/>
    <s v="ES70"/>
    <x v="4"/>
    <x v="0"/>
    <x v="3"/>
    <s v="AAD_NONE"/>
    <s v="ST01021300"/>
    <s v="1"/>
    <s v="-"/>
    <n v="2887811"/>
    <n v="2461413"/>
    <n v="2476255"/>
    <n v="2476255"/>
    <s v=""/>
    <x v="3"/>
  </r>
  <r>
    <x v="14"/>
    <x v="77"/>
    <s v="ES70"/>
    <x v="4"/>
    <x v="0"/>
    <x v="3"/>
    <s v="AAD_NONE"/>
    <s v="ST01031100"/>
    <s v="1"/>
    <s v="-"/>
    <n v="2699719"/>
    <n v="2683296"/>
    <n v="2689444"/>
    <n v="2689444"/>
    <s v=""/>
    <x v="3"/>
  </r>
  <r>
    <x v="14"/>
    <x v="77"/>
    <s v="ES70"/>
    <x v="4"/>
    <x v="0"/>
    <x v="3"/>
    <s v="AAD_NONE"/>
    <s v="ST01031300"/>
    <s v="1"/>
    <s v="-"/>
    <n v="6083498"/>
    <n v="5744194"/>
    <n v="5755999"/>
    <n v="5755999"/>
    <s v=""/>
    <x v="3"/>
  </r>
  <r>
    <x v="14"/>
    <x v="77"/>
    <s v="ES70"/>
    <x v="4"/>
    <x v="0"/>
    <x v="3"/>
    <s v="AAD_NONE"/>
    <s v="ST01031400"/>
    <s v="1"/>
    <s v="-"/>
    <n v="1244690"/>
    <n v="930280"/>
    <n v="904749"/>
    <n v="904749"/>
    <s v=""/>
    <x v="3"/>
  </r>
  <r>
    <x v="14"/>
    <x v="77"/>
    <s v="ES70"/>
    <x v="4"/>
    <x v="0"/>
    <x v="3"/>
    <s v="AAD_NONE"/>
    <s v="ST01041400"/>
    <s v="1"/>
    <s v="-"/>
    <n v="575962"/>
    <n v="390636"/>
    <n v="395961"/>
    <n v="395961"/>
    <s v=""/>
    <x v="3"/>
  </r>
  <r>
    <x v="14"/>
    <x v="77"/>
    <s v="ES70"/>
    <x v="4"/>
    <x v="0"/>
    <x v="3"/>
    <s v="AAD_NONE"/>
    <s v="ST01041600"/>
    <s v="1"/>
    <s v="-"/>
    <n v="1632351"/>
    <n v="1630625"/>
    <n v="1630198"/>
    <n v="1630198"/>
    <s v=""/>
    <x v="3"/>
  </r>
  <r>
    <x v="14"/>
    <x v="77"/>
    <s v="ES70"/>
    <x v="4"/>
    <x v="0"/>
    <x v="3"/>
    <s v="AAD_NONE"/>
    <s v="ST01041700"/>
    <s v="1"/>
    <s v="-"/>
    <n v="717811"/>
    <n v="558647"/>
    <n v="563900"/>
    <n v="563900"/>
    <s v=""/>
    <x v="3"/>
  </r>
  <r>
    <x v="14"/>
    <x v="77"/>
    <s v="ES70"/>
    <x v="4"/>
    <x v="0"/>
    <x v="13"/>
    <s v="AAD_NONE"/>
    <s v="ST01010100"/>
    <s v="1"/>
    <s v="-"/>
    <n v="1137404"/>
    <n v="1131838"/>
    <n v="1131838"/>
    <n v="1131838"/>
    <s v=""/>
    <x v="13"/>
  </r>
  <r>
    <x v="14"/>
    <x v="77"/>
    <s v="ES70"/>
    <x v="4"/>
    <x v="0"/>
    <x v="13"/>
    <s v="AAD_NONE"/>
    <s v="ST01010200"/>
    <s v="1"/>
    <s v="-"/>
    <n v="296976"/>
    <n v="296807"/>
    <n v="296807"/>
    <n v="296807"/>
    <s v=""/>
    <x v="13"/>
  </r>
  <r>
    <x v="14"/>
    <x v="77"/>
    <s v="ES70"/>
    <x v="4"/>
    <x v="0"/>
    <x v="13"/>
    <s v="AAD_NONE"/>
    <s v="ST01010400"/>
    <s v="1"/>
    <s v="-"/>
    <n v="205488"/>
    <n v="204805"/>
    <n v="204805"/>
    <n v="204805"/>
    <s v=""/>
    <x v="13"/>
  </r>
  <r>
    <x v="14"/>
    <x v="77"/>
    <s v="ES70"/>
    <x v="4"/>
    <x v="0"/>
    <x v="13"/>
    <s v="AAD_NONE"/>
    <s v="ST01010600"/>
    <s v="1"/>
    <s v="-"/>
    <n v="100485"/>
    <n v="100116"/>
    <n v="100116"/>
    <n v="100116"/>
    <s v=""/>
    <x v="13"/>
  </r>
  <r>
    <x v="14"/>
    <x v="77"/>
    <s v="ES70"/>
    <x v="4"/>
    <x v="0"/>
    <x v="13"/>
    <s v="AAD_NONE"/>
    <s v="ST01020900"/>
    <s v="1"/>
    <s v="-"/>
    <n v="2689986"/>
    <n v="2678076"/>
    <n v="2678076"/>
    <n v="2678076"/>
    <s v=""/>
    <x v="13"/>
  </r>
  <r>
    <x v="14"/>
    <x v="77"/>
    <s v="ES70"/>
    <x v="4"/>
    <x v="0"/>
    <x v="13"/>
    <s v="AAD_NONE"/>
    <s v="ST01021000"/>
    <s v="1"/>
    <s v="-"/>
    <n v="8057650"/>
    <n v="8034864"/>
    <n v="8034864"/>
    <n v="8034864"/>
    <s v=""/>
    <x v="13"/>
  </r>
  <r>
    <x v="14"/>
    <x v="77"/>
    <s v="ES70"/>
    <x v="4"/>
    <x v="0"/>
    <x v="13"/>
    <s v="AAD_NONE"/>
    <s v="ST01021300"/>
    <s v="1"/>
    <s v="-"/>
    <n v="678657"/>
    <n v="676649"/>
    <n v="676649"/>
    <n v="676649"/>
    <s v=""/>
    <x v="13"/>
  </r>
  <r>
    <x v="14"/>
    <x v="77"/>
    <s v="ES70"/>
    <x v="4"/>
    <x v="0"/>
    <x v="13"/>
    <s v="AAD_NONE"/>
    <s v="ST01031100"/>
    <s v="1"/>
    <s v="-"/>
    <n v="1967654"/>
    <n v="1958258"/>
    <n v="1958258"/>
    <n v="1958258"/>
    <s v=""/>
    <x v="13"/>
  </r>
  <r>
    <x v="14"/>
    <x v="77"/>
    <s v="ES70"/>
    <x v="4"/>
    <x v="0"/>
    <x v="13"/>
    <s v="AAD_NONE"/>
    <s v="ST01031300"/>
    <s v="1"/>
    <s v="-"/>
    <n v="3329937"/>
    <n v="3391661"/>
    <n v="3391661"/>
    <n v="3391661"/>
    <s v=""/>
    <x v="13"/>
  </r>
  <r>
    <x v="14"/>
    <x v="77"/>
    <s v="ES70"/>
    <x v="4"/>
    <x v="0"/>
    <x v="13"/>
    <s v="AAD_NONE"/>
    <s v="ST01031400"/>
    <s v="1"/>
    <s v="-"/>
    <n v="450289"/>
    <n v="446847"/>
    <n v="446847"/>
    <n v="446847"/>
    <s v=""/>
    <x v="13"/>
  </r>
  <r>
    <x v="14"/>
    <x v="77"/>
    <s v="ES70"/>
    <x v="4"/>
    <x v="0"/>
    <x v="13"/>
    <s v="AAD_NONE"/>
    <s v="ST01041400"/>
    <s v="1"/>
    <s v="-"/>
    <n v="301020"/>
    <n v="299832"/>
    <n v="299832"/>
    <n v="299832"/>
    <s v=""/>
    <x v="13"/>
  </r>
  <r>
    <x v="14"/>
    <x v="77"/>
    <s v="ES70"/>
    <x v="4"/>
    <x v="0"/>
    <x v="13"/>
    <s v="AAD_NONE"/>
    <s v="ST01041600"/>
    <s v="1"/>
    <s v="-"/>
    <n v="661823"/>
    <n v="659237"/>
    <n v="659237"/>
    <n v="659237"/>
    <s v=""/>
    <x v="13"/>
  </r>
  <r>
    <x v="14"/>
    <x v="77"/>
    <s v="ES70"/>
    <x v="4"/>
    <x v="0"/>
    <x v="13"/>
    <s v="AAD_NONE"/>
    <s v="ST01041700"/>
    <s v="1"/>
    <s v="-"/>
    <n v="757698"/>
    <n v="756075"/>
    <n v="756075"/>
    <n v="756075"/>
    <s v=""/>
    <x v="13"/>
  </r>
  <r>
    <x v="14"/>
    <x v="77"/>
    <s v="ES70"/>
    <x v="4"/>
    <x v="4"/>
    <x v="3"/>
    <s v="AAD_NONE"/>
    <s v="ST01010100"/>
    <s v="1"/>
    <s v="9S70-MU21-POLIIICE"/>
    <n v="80"/>
    <m/>
    <m/>
    <m/>
    <s v=""/>
    <x v="3"/>
  </r>
  <r>
    <x v="14"/>
    <x v="77"/>
    <s v="ES70"/>
    <x v="4"/>
    <x v="4"/>
    <x v="3"/>
    <s v="AAD_NONE"/>
    <s v="ST01010100"/>
    <s v="1"/>
    <s v="9S70-MU21-VIGILANT"/>
    <n v="214"/>
    <m/>
    <m/>
    <m/>
    <s v=""/>
    <x v="3"/>
  </r>
  <r>
    <x v="14"/>
    <x v="77"/>
    <s v="ES70"/>
    <x v="4"/>
    <x v="4"/>
    <x v="3"/>
    <s v="AAD_NONE"/>
    <s v="ST01010100"/>
    <s v="1"/>
    <s v="9S70-MU14-NOTIONES"/>
    <n v="118"/>
    <n v="148"/>
    <m/>
    <m/>
    <s v=""/>
    <x v="3"/>
  </r>
  <r>
    <x v="14"/>
    <x v="77"/>
    <s v="ES70"/>
    <x v="4"/>
    <x v="4"/>
    <x v="3"/>
    <s v="AAD_NONE"/>
    <s v="ST01010100"/>
    <s v="1"/>
    <s v="9S70-MU14-STARLIGHT"/>
    <n v="377"/>
    <m/>
    <m/>
    <m/>
    <s v=""/>
    <x v="3"/>
  </r>
  <r>
    <x v="14"/>
    <x v="77"/>
    <s v="ES70"/>
    <x v="4"/>
    <x v="4"/>
    <x v="3"/>
    <s v="AAD_NONE"/>
    <s v="ST01010100"/>
    <s v="1"/>
    <s v="9S70-IS21-01332KOT3"/>
    <n v="4993"/>
    <n v="5010"/>
    <n v="5046"/>
    <m/>
    <s v=""/>
    <x v="3"/>
  </r>
  <r>
    <x v="14"/>
    <x v="77"/>
    <s v="ES70"/>
    <x v="4"/>
    <x v="4"/>
    <x v="3"/>
    <s v="AAD_NONE"/>
    <s v="ST01010100"/>
    <s v="1"/>
    <s v="9S70-IS21-01122IKT1"/>
    <n v="489"/>
    <n v="138"/>
    <n v="70"/>
    <n v="70"/>
    <s v=""/>
    <x v="3"/>
  </r>
  <r>
    <x v="14"/>
    <x v="77"/>
    <s v="ES70"/>
    <x v="4"/>
    <x v="4"/>
    <x v="3"/>
    <s v="AAD_NONE"/>
    <s v="ST01010100"/>
    <s v="1"/>
    <s v="9S70-IS21-01122IKT3"/>
    <n v="2786"/>
    <n v="1688"/>
    <n v="1499"/>
    <m/>
    <s v=""/>
    <x v="3"/>
  </r>
  <r>
    <x v="14"/>
    <x v="77"/>
    <s v="ES70"/>
    <x v="4"/>
    <x v="4"/>
    <x v="3"/>
    <s v="AAD_NONE"/>
    <s v="ST01010200"/>
    <s v="1"/>
    <s v="9S70-MU21-POLIIICE"/>
    <n v="2"/>
    <m/>
    <m/>
    <m/>
    <s v=""/>
    <x v="3"/>
  </r>
  <r>
    <x v="14"/>
    <x v="77"/>
    <s v="ES70"/>
    <x v="4"/>
    <x v="4"/>
    <x v="3"/>
    <s v="AAD_NONE"/>
    <s v="ST01010200"/>
    <s v="1"/>
    <s v="9S70-MU14-NOTIONES"/>
    <n v="4"/>
    <n v="4"/>
    <m/>
    <m/>
    <s v=""/>
    <x v="3"/>
  </r>
  <r>
    <x v="14"/>
    <x v="77"/>
    <s v="ES70"/>
    <x v="4"/>
    <x v="4"/>
    <x v="3"/>
    <s v="AAD_NONE"/>
    <s v="ST01010200"/>
    <s v="1"/>
    <s v="9S70-MU14-STARLIGHT"/>
    <n v="11"/>
    <m/>
    <m/>
    <m/>
    <s v=""/>
    <x v="3"/>
  </r>
  <r>
    <x v="14"/>
    <x v="77"/>
    <s v="ES70"/>
    <x v="4"/>
    <x v="4"/>
    <x v="3"/>
    <s v="AAD_NONE"/>
    <s v="ST01010200"/>
    <s v="1"/>
    <s v="9S70-AM21-01212MIGN"/>
    <n v="1081"/>
    <n v="1119"/>
    <n v="1157"/>
    <m/>
    <s v=""/>
    <x v="3"/>
  </r>
  <r>
    <x v="14"/>
    <x v="77"/>
    <s v="ES70"/>
    <x v="4"/>
    <x v="4"/>
    <x v="3"/>
    <s v="AAD_NONE"/>
    <s v="ST01010200"/>
    <s v="1"/>
    <s v="9S70-IS21-01332KOT3"/>
    <n v="6658"/>
    <n v="6680"/>
    <n v="6728"/>
    <m/>
    <s v=""/>
    <x v="3"/>
  </r>
  <r>
    <x v="14"/>
    <x v="77"/>
    <s v="ES70"/>
    <x v="4"/>
    <x v="4"/>
    <x v="3"/>
    <s v="AAD_NONE"/>
    <s v="ST01010400"/>
    <s v="1"/>
    <s v="9S70-MU21-POLIIICE"/>
    <n v="10"/>
    <m/>
    <m/>
    <m/>
    <s v=""/>
    <x v="3"/>
  </r>
  <r>
    <x v="14"/>
    <x v="77"/>
    <s v="ES70"/>
    <x v="4"/>
    <x v="4"/>
    <x v="3"/>
    <s v="AAD_NONE"/>
    <s v="ST01010400"/>
    <s v="1"/>
    <s v="9S70-MU21-VIGILANT"/>
    <n v="2"/>
    <m/>
    <m/>
    <m/>
    <s v=""/>
    <x v="3"/>
  </r>
  <r>
    <x v="14"/>
    <x v="77"/>
    <s v="ES70"/>
    <x v="4"/>
    <x v="4"/>
    <x v="3"/>
    <s v="AAD_NONE"/>
    <s v="ST01010400"/>
    <s v="1"/>
    <s v="9S70-MU14-NOTIONES"/>
    <n v="15"/>
    <n v="18"/>
    <m/>
    <m/>
    <s v=""/>
    <x v="3"/>
  </r>
  <r>
    <x v="14"/>
    <x v="77"/>
    <s v="ES70"/>
    <x v="4"/>
    <x v="4"/>
    <x v="3"/>
    <s v="AAD_NONE"/>
    <s v="ST01010400"/>
    <s v="1"/>
    <s v="9S70-MU14-STARLIGHT"/>
    <n v="46"/>
    <m/>
    <m/>
    <m/>
    <s v=""/>
    <x v="3"/>
  </r>
  <r>
    <x v="14"/>
    <x v="77"/>
    <s v="ES70"/>
    <x v="4"/>
    <x v="4"/>
    <x v="3"/>
    <s v="AAD_NONE"/>
    <s v="ST01010600"/>
    <s v="1"/>
    <s v="9S70-MU21-POLIIICE"/>
    <n v="5"/>
    <m/>
    <m/>
    <m/>
    <s v=""/>
    <x v="3"/>
  </r>
  <r>
    <x v="14"/>
    <x v="77"/>
    <s v="ES70"/>
    <x v="4"/>
    <x v="4"/>
    <x v="3"/>
    <s v="AAD_NONE"/>
    <s v="ST01010600"/>
    <s v="1"/>
    <s v="9S70-MU21-VIGILANT"/>
    <n v="1"/>
    <m/>
    <m/>
    <m/>
    <s v=""/>
    <x v="3"/>
  </r>
  <r>
    <x v="14"/>
    <x v="77"/>
    <s v="ES70"/>
    <x v="4"/>
    <x v="4"/>
    <x v="3"/>
    <s v="AAD_NONE"/>
    <s v="ST01010600"/>
    <s v="1"/>
    <s v="9S70-MU14-NOTIONES"/>
    <n v="8"/>
    <n v="10"/>
    <m/>
    <m/>
    <s v=""/>
    <x v="3"/>
  </r>
  <r>
    <x v="14"/>
    <x v="77"/>
    <s v="ES70"/>
    <x v="4"/>
    <x v="4"/>
    <x v="3"/>
    <s v="AAD_NONE"/>
    <s v="ST01010600"/>
    <s v="1"/>
    <s v="9S70-MU14-STARLIGHT"/>
    <n v="25"/>
    <m/>
    <m/>
    <m/>
    <s v=""/>
    <x v="3"/>
  </r>
  <r>
    <x v="14"/>
    <x v="77"/>
    <s v="ES70"/>
    <x v="4"/>
    <x v="4"/>
    <x v="3"/>
    <s v="AAD_NONE"/>
    <s v="ST01010600"/>
    <s v="1"/>
    <s v="9S70-AM21-01312MASS"/>
    <n v="1770"/>
    <n v="1785"/>
    <m/>
    <m/>
    <s v=""/>
    <x v="3"/>
  </r>
  <r>
    <x v="14"/>
    <x v="77"/>
    <s v="ES70"/>
    <x v="4"/>
    <x v="4"/>
    <x v="3"/>
    <s v="AAD_NONE"/>
    <s v="ST01020900"/>
    <s v="1"/>
    <s v="9S70-MU21-POLIIICE"/>
    <n v="1823"/>
    <m/>
    <m/>
    <m/>
    <s v=""/>
    <x v="3"/>
  </r>
  <r>
    <x v="14"/>
    <x v="77"/>
    <s v="ES70"/>
    <x v="4"/>
    <x v="4"/>
    <x v="3"/>
    <s v="AAD_NONE"/>
    <s v="ST01020900"/>
    <s v="1"/>
    <s v="9S70-MU21-VIGILANT"/>
    <n v="340"/>
    <m/>
    <m/>
    <m/>
    <s v=""/>
    <x v="3"/>
  </r>
  <r>
    <x v="14"/>
    <x v="77"/>
    <s v="ES70"/>
    <x v="4"/>
    <x v="4"/>
    <x v="3"/>
    <s v="AAD_NONE"/>
    <s v="ST01020900"/>
    <s v="1"/>
    <s v="9S70-MU14-NOTIONES"/>
    <n v="253"/>
    <n v="316"/>
    <m/>
    <m/>
    <s v=""/>
    <x v="3"/>
  </r>
  <r>
    <x v="14"/>
    <x v="77"/>
    <s v="ES70"/>
    <x v="4"/>
    <x v="4"/>
    <x v="3"/>
    <s v="AAD_NONE"/>
    <s v="ST01020900"/>
    <s v="1"/>
    <s v="9S70-MU14-STARLIGHT"/>
    <n v="806"/>
    <m/>
    <m/>
    <m/>
    <s v=""/>
    <x v="3"/>
  </r>
  <r>
    <x v="14"/>
    <x v="77"/>
    <s v="ES70"/>
    <x v="4"/>
    <x v="4"/>
    <x v="3"/>
    <s v="AAD_NONE"/>
    <s v="ST01020900"/>
    <s v="1"/>
    <s v="9S70-AM21-01312MASS"/>
    <n v="4247"/>
    <n v="4285"/>
    <m/>
    <m/>
    <s v=""/>
    <x v="3"/>
  </r>
  <r>
    <x v="14"/>
    <x v="77"/>
    <s v="ES70"/>
    <x v="4"/>
    <x v="4"/>
    <x v="3"/>
    <s v="AAD_NONE"/>
    <s v="ST01020900"/>
    <s v="1"/>
    <s v="9S70-IS21-01212KOT1"/>
    <n v="8626"/>
    <n v="7747"/>
    <m/>
    <m/>
    <s v=""/>
    <x v="3"/>
  </r>
  <r>
    <x v="14"/>
    <x v="77"/>
    <s v="ES70"/>
    <x v="4"/>
    <x v="4"/>
    <x v="3"/>
    <s v="AAD_NONE"/>
    <s v="ST01020900"/>
    <s v="1"/>
    <s v="9S70-IS21-01212KOT2"/>
    <n v="2037"/>
    <n v="2039"/>
    <m/>
    <m/>
    <s v=""/>
    <x v="3"/>
  </r>
  <r>
    <x v="14"/>
    <x v="77"/>
    <s v="ES70"/>
    <x v="4"/>
    <x v="4"/>
    <x v="3"/>
    <s v="AAD_NONE"/>
    <s v="ST01020900"/>
    <s v="1"/>
    <s v="9S70-IS21-01342VAR2"/>
    <n v="98"/>
    <m/>
    <m/>
    <n v="33"/>
    <s v=""/>
    <x v="3"/>
  </r>
  <r>
    <x v="14"/>
    <x v="77"/>
    <s v="ES70"/>
    <x v="4"/>
    <x v="4"/>
    <x v="3"/>
    <s v="AAD_NONE"/>
    <s v="ST01020900"/>
    <s v="1"/>
    <s v="9S70-IS21-01122IKT1"/>
    <n v="9775"/>
    <n v="2770"/>
    <n v="1406"/>
    <n v="1406"/>
    <s v=""/>
    <x v="3"/>
  </r>
  <r>
    <x v="14"/>
    <x v="77"/>
    <s v="ES70"/>
    <x v="4"/>
    <x v="4"/>
    <x v="3"/>
    <s v="AAD_NONE"/>
    <s v="ST01020900"/>
    <s v="1"/>
    <s v="9S70-IS21-01122IKT2"/>
    <n v="11852"/>
    <n v="11836"/>
    <n v="10197"/>
    <n v="105053"/>
    <s v=""/>
    <x v="3"/>
  </r>
  <r>
    <x v="14"/>
    <x v="77"/>
    <s v="ES70"/>
    <x v="4"/>
    <x v="4"/>
    <x v="3"/>
    <s v="AAD_NONE"/>
    <s v="ST01020900"/>
    <s v="1"/>
    <s v="9S70-IS21-01122IKT3"/>
    <n v="696"/>
    <n v="422"/>
    <n v="375"/>
    <m/>
    <s v=""/>
    <x v="3"/>
  </r>
  <r>
    <x v="14"/>
    <x v="77"/>
    <s v="ES70"/>
    <x v="4"/>
    <x v="4"/>
    <x v="3"/>
    <s v="AAD_NONE"/>
    <s v="ST01020900"/>
    <s v="1"/>
    <s v="9S70-IS21-01122IKT4"/>
    <n v="2034"/>
    <n v="2141"/>
    <n v="1970"/>
    <n v="1054"/>
    <s v=""/>
    <x v="3"/>
  </r>
  <r>
    <x v="14"/>
    <x v="77"/>
    <s v="ES70"/>
    <x v="4"/>
    <x v="4"/>
    <x v="3"/>
    <s v="AAD_NONE"/>
    <s v="ST01020900"/>
    <s v="1"/>
    <s v="9S70-IS21-01122IKT5"/>
    <m/>
    <n v="358"/>
    <m/>
    <m/>
    <s v=""/>
    <x v="3"/>
  </r>
  <r>
    <x v="14"/>
    <x v="77"/>
    <s v="ES70"/>
    <x v="4"/>
    <x v="4"/>
    <x v="3"/>
    <s v="AAD_NONE"/>
    <s v="ST01020900"/>
    <s v="1"/>
    <s v="9S70-IS21-01122IKT6"/>
    <n v="39056"/>
    <n v="48892"/>
    <m/>
    <m/>
    <s v=""/>
    <x v="3"/>
  </r>
  <r>
    <x v="14"/>
    <x v="77"/>
    <s v="ES70"/>
    <x v="4"/>
    <x v="4"/>
    <x v="3"/>
    <s v="AAD_NONE"/>
    <s v="ST01020900"/>
    <s v="1"/>
    <s v="9S70-IS21-01122IKT7"/>
    <n v="74623"/>
    <n v="75738"/>
    <n v="80164"/>
    <n v="173607"/>
    <s v=""/>
    <x v="3"/>
  </r>
  <r>
    <x v="14"/>
    <x v="77"/>
    <s v="ES70"/>
    <x v="4"/>
    <x v="4"/>
    <x v="3"/>
    <s v="AAD_NONE"/>
    <s v="ST01020900"/>
    <s v="1"/>
    <s v="9S70-IS21-01122IKT8"/>
    <n v="51263"/>
    <n v="53230"/>
    <n v="51263"/>
    <n v="53886"/>
    <s v=""/>
    <x v="3"/>
  </r>
  <r>
    <x v="14"/>
    <x v="77"/>
    <s v="ES70"/>
    <x v="4"/>
    <x v="4"/>
    <x v="3"/>
    <s v="AAD_NONE"/>
    <s v="ST01020900"/>
    <s v="1"/>
    <s v="9S70-IS21-01312KYB1"/>
    <n v="18458"/>
    <n v="93758"/>
    <n v="17872"/>
    <n v="15037"/>
    <s v=""/>
    <x v="3"/>
  </r>
  <r>
    <x v="14"/>
    <x v="77"/>
    <s v="ES70"/>
    <x v="4"/>
    <x v="4"/>
    <x v="3"/>
    <s v="AAD_NONE"/>
    <s v="ST01020900"/>
    <s v="1"/>
    <s v="9S70-IS21-01212KOT5"/>
    <n v="510"/>
    <n v="510"/>
    <m/>
    <m/>
    <s v=""/>
    <x v="3"/>
  </r>
  <r>
    <x v="14"/>
    <x v="77"/>
    <s v="ES70"/>
    <x v="4"/>
    <x v="4"/>
    <x v="3"/>
    <s v="AAD_NONE"/>
    <s v="ST01020900"/>
    <s v="1"/>
    <s v="9S70-BM21-01122IKT2"/>
    <n v="1090"/>
    <n v="1143"/>
    <n v="24"/>
    <n v="25"/>
    <s v=""/>
    <x v="3"/>
  </r>
  <r>
    <x v="14"/>
    <x v="77"/>
    <s v="ES70"/>
    <x v="4"/>
    <x v="4"/>
    <x v="3"/>
    <s v="AAD_NONE"/>
    <s v="ST01020900"/>
    <s v="1"/>
    <s v="9S70-BM21-01122IKT4"/>
    <n v="5039"/>
    <n v="7762"/>
    <n v="120"/>
    <m/>
    <s v=""/>
    <x v="3"/>
  </r>
  <r>
    <x v="14"/>
    <x v="77"/>
    <s v="ES70"/>
    <x v="4"/>
    <x v="4"/>
    <x v="3"/>
    <s v="AAD_NONE"/>
    <s v="ST01020900"/>
    <s v="1"/>
    <s v="9S70-BM21-01132KOT1"/>
    <n v="8223"/>
    <n v="8380"/>
    <m/>
    <m/>
    <s v=""/>
    <x v="3"/>
  </r>
  <r>
    <x v="14"/>
    <x v="77"/>
    <s v="ES70"/>
    <x v="4"/>
    <x v="4"/>
    <x v="3"/>
    <s v="AAD_NONE"/>
    <s v="ST01021000"/>
    <s v="1"/>
    <s v="9S70-MU21-POLIIICE"/>
    <n v="328"/>
    <m/>
    <m/>
    <m/>
    <s v=""/>
    <x v="3"/>
  </r>
  <r>
    <x v="14"/>
    <x v="77"/>
    <s v="ES70"/>
    <x v="4"/>
    <x v="4"/>
    <x v="3"/>
    <s v="AAD_NONE"/>
    <s v="ST01021000"/>
    <s v="1"/>
    <s v="9S70-MU21-VIGILANT"/>
    <n v="61"/>
    <m/>
    <m/>
    <m/>
    <s v=""/>
    <x v="3"/>
  </r>
  <r>
    <x v="14"/>
    <x v="77"/>
    <s v="ES70"/>
    <x v="4"/>
    <x v="4"/>
    <x v="3"/>
    <s v="AAD_NONE"/>
    <s v="ST01021000"/>
    <s v="1"/>
    <s v="9S70-MU14-NOTIONES"/>
    <n v="483"/>
    <n v="603"/>
    <m/>
    <m/>
    <s v=""/>
    <x v="3"/>
  </r>
  <r>
    <x v="14"/>
    <x v="77"/>
    <s v="ES70"/>
    <x v="4"/>
    <x v="4"/>
    <x v="3"/>
    <s v="AAD_NONE"/>
    <s v="ST01021000"/>
    <s v="1"/>
    <s v="9S70-MU14-STARLIGHT"/>
    <n v="1541"/>
    <m/>
    <m/>
    <m/>
    <s v=""/>
    <x v="3"/>
  </r>
  <r>
    <x v="14"/>
    <x v="77"/>
    <s v="ES70"/>
    <x v="4"/>
    <x v="4"/>
    <x v="3"/>
    <s v="AAD_NONE"/>
    <s v="ST01021000"/>
    <s v="1"/>
    <s v="9S70-AM21-01112RVK3"/>
    <n v="92529"/>
    <n v="90319"/>
    <n v="91609"/>
    <m/>
    <s v=""/>
    <x v="3"/>
  </r>
  <r>
    <x v="14"/>
    <x v="77"/>
    <s v="ES70"/>
    <x v="4"/>
    <x v="4"/>
    <x v="3"/>
    <s v="AAD_NONE"/>
    <s v="ST01021000"/>
    <s v="1"/>
    <s v="9S70-AM21-01312TAG1"/>
    <n v="80393"/>
    <n v="78190"/>
    <n v="81291"/>
    <m/>
    <s v=""/>
    <x v="3"/>
  </r>
  <r>
    <x v="14"/>
    <x v="77"/>
    <s v="ES70"/>
    <x v="4"/>
    <x v="4"/>
    <x v="3"/>
    <s v="AAD_NONE"/>
    <s v="ST01021000"/>
    <s v="1"/>
    <s v="9S70-AM21-01312MASS"/>
    <n v="6017"/>
    <n v="6071"/>
    <m/>
    <m/>
    <s v=""/>
    <x v="3"/>
  </r>
  <r>
    <x v="14"/>
    <x v="77"/>
    <s v="ES70"/>
    <x v="4"/>
    <x v="4"/>
    <x v="3"/>
    <s v="AAD_NONE"/>
    <s v="ST01021000"/>
    <s v="1"/>
    <s v="9S70-IS21-01112PNR1"/>
    <n v="1819"/>
    <n v="1561"/>
    <n v="2161"/>
    <n v="1538"/>
    <s v=""/>
    <x v="3"/>
  </r>
  <r>
    <x v="14"/>
    <x v="77"/>
    <s v="ES70"/>
    <x v="4"/>
    <x v="4"/>
    <x v="3"/>
    <s v="AAD_NONE"/>
    <s v="ST01021000"/>
    <s v="1"/>
    <s v="9S70-IS21-01212KOT1"/>
    <n v="8626"/>
    <n v="7747"/>
    <m/>
    <m/>
    <s v=""/>
    <x v="3"/>
  </r>
  <r>
    <x v="14"/>
    <x v="77"/>
    <s v="ES70"/>
    <x v="4"/>
    <x v="4"/>
    <x v="3"/>
    <s v="AAD_NONE"/>
    <s v="ST01021000"/>
    <s v="1"/>
    <s v="9S70-IS21-01342VAR1"/>
    <n v="104059"/>
    <n v="104059"/>
    <n v="104059"/>
    <m/>
    <s v=""/>
    <x v="3"/>
  </r>
  <r>
    <x v="14"/>
    <x v="77"/>
    <s v="ES70"/>
    <x v="4"/>
    <x v="4"/>
    <x v="3"/>
    <s v="AAD_NONE"/>
    <s v="ST01021000"/>
    <s v="1"/>
    <s v="9S70-IS21-01342VAR2"/>
    <n v="98"/>
    <m/>
    <m/>
    <n v="33"/>
    <s v=""/>
    <x v="3"/>
  </r>
  <r>
    <x v="14"/>
    <x v="77"/>
    <s v="ES70"/>
    <x v="4"/>
    <x v="4"/>
    <x v="3"/>
    <s v="AAD_NONE"/>
    <s v="ST01021000"/>
    <s v="1"/>
    <s v="9S70-IS21-01122IKT1"/>
    <n v="3258"/>
    <n v="923"/>
    <n v="469"/>
    <n v="469"/>
    <s v=""/>
    <x v="3"/>
  </r>
  <r>
    <x v="14"/>
    <x v="77"/>
    <s v="ES70"/>
    <x v="4"/>
    <x v="4"/>
    <x v="3"/>
    <s v="AAD_NONE"/>
    <s v="ST01021000"/>
    <s v="1"/>
    <s v="9S70-IS21-01122IKT3"/>
    <n v="4875"/>
    <n v="2953"/>
    <n v="2623"/>
    <m/>
    <s v=""/>
    <x v="3"/>
  </r>
  <r>
    <x v="14"/>
    <x v="77"/>
    <s v="ES70"/>
    <x v="4"/>
    <x v="4"/>
    <x v="3"/>
    <s v="AAD_NONE"/>
    <s v="ST01021000"/>
    <s v="1"/>
    <s v="9S70-IS21-01122IKT5"/>
    <m/>
    <n v="717"/>
    <m/>
    <m/>
    <s v=""/>
    <x v="3"/>
  </r>
  <r>
    <x v="14"/>
    <x v="77"/>
    <s v="ES70"/>
    <x v="4"/>
    <x v="4"/>
    <x v="3"/>
    <s v="AAD_NONE"/>
    <s v="ST01021000"/>
    <s v="1"/>
    <s v="9S70-BM21-01122IKT2"/>
    <n v="4362"/>
    <n v="4573"/>
    <n v="95"/>
    <n v="100"/>
    <s v=""/>
    <x v="3"/>
  </r>
  <r>
    <x v="14"/>
    <x v="77"/>
    <s v="ES70"/>
    <x v="4"/>
    <x v="4"/>
    <x v="3"/>
    <s v="AAD_NONE"/>
    <s v="ST01021000"/>
    <s v="1"/>
    <s v="9S70-BM21-01173PATR"/>
    <n v="49"/>
    <m/>
    <m/>
    <m/>
    <s v=""/>
    <x v="3"/>
  </r>
  <r>
    <x v="14"/>
    <x v="77"/>
    <s v="ES70"/>
    <x v="4"/>
    <x v="4"/>
    <x v="3"/>
    <s v="AAD_NONE"/>
    <s v="ST01021300"/>
    <s v="1"/>
    <s v="9S70-MU21-POLIIICE"/>
    <n v="29"/>
    <m/>
    <m/>
    <m/>
    <s v=""/>
    <x v="3"/>
  </r>
  <r>
    <x v="14"/>
    <x v="77"/>
    <s v="ES70"/>
    <x v="4"/>
    <x v="4"/>
    <x v="3"/>
    <s v="AAD_NONE"/>
    <s v="ST01021300"/>
    <s v="1"/>
    <s v="9S70-MU21-VIGILANT"/>
    <n v="5"/>
    <m/>
    <m/>
    <m/>
    <s v=""/>
    <x v="3"/>
  </r>
  <r>
    <x v="14"/>
    <x v="77"/>
    <s v="ES70"/>
    <x v="4"/>
    <x v="4"/>
    <x v="3"/>
    <s v="AAD_NONE"/>
    <s v="ST01021300"/>
    <s v="1"/>
    <s v="9S70-BM21-01163IKT7"/>
    <n v="2256"/>
    <m/>
    <m/>
    <m/>
    <s v=""/>
    <x v="3"/>
  </r>
  <r>
    <x v="14"/>
    <x v="77"/>
    <s v="ES70"/>
    <x v="4"/>
    <x v="4"/>
    <x v="3"/>
    <s v="AAD_NONE"/>
    <s v="ST01021300"/>
    <s v="1"/>
    <s v="9S70-MU14-NOTIONES"/>
    <n v="43"/>
    <n v="54"/>
    <m/>
    <m/>
    <s v=""/>
    <x v="3"/>
  </r>
  <r>
    <x v="14"/>
    <x v="77"/>
    <s v="ES70"/>
    <x v="4"/>
    <x v="4"/>
    <x v="3"/>
    <s v="AAD_NONE"/>
    <s v="ST01021300"/>
    <s v="1"/>
    <s v="9S70-MU14-STARLIGHT"/>
    <n v="137"/>
    <m/>
    <m/>
    <m/>
    <s v=""/>
    <x v="3"/>
  </r>
  <r>
    <x v="14"/>
    <x v="77"/>
    <s v="ES70"/>
    <x v="4"/>
    <x v="4"/>
    <x v="3"/>
    <s v="AAD_NONE"/>
    <s v="ST01021300"/>
    <s v="1"/>
    <s v="9S70-AM21-01312MASS"/>
    <n v="6252"/>
    <n v="6309"/>
    <m/>
    <m/>
    <s v=""/>
    <x v="3"/>
  </r>
  <r>
    <x v="14"/>
    <x v="77"/>
    <s v="ES70"/>
    <x v="4"/>
    <x v="4"/>
    <x v="3"/>
    <s v="AAD_NONE"/>
    <s v="ST01021300"/>
    <s v="1"/>
    <s v="9S70-IS21-01122IKT5"/>
    <m/>
    <n v="537"/>
    <m/>
    <m/>
    <s v=""/>
    <x v="3"/>
  </r>
  <r>
    <x v="14"/>
    <x v="77"/>
    <s v="ES70"/>
    <x v="4"/>
    <x v="4"/>
    <x v="3"/>
    <s v="AAD_NONE"/>
    <s v="ST01021300"/>
    <s v="1"/>
    <s v="9S70-IS21-01212KOT5"/>
    <n v="918"/>
    <n v="918"/>
    <m/>
    <m/>
    <s v=""/>
    <x v="3"/>
  </r>
  <r>
    <x v="14"/>
    <x v="77"/>
    <s v="ES70"/>
    <x v="4"/>
    <x v="4"/>
    <x v="3"/>
    <s v="AAD_NONE"/>
    <s v="ST01021300"/>
    <s v="1"/>
    <s v="9S70-BM21-01122IKT1"/>
    <n v="28"/>
    <n v="30"/>
    <n v="33"/>
    <n v="37"/>
    <s v=""/>
    <x v="3"/>
  </r>
  <r>
    <x v="14"/>
    <x v="77"/>
    <s v="ES70"/>
    <x v="4"/>
    <x v="4"/>
    <x v="3"/>
    <s v="AAD_NONE"/>
    <s v="ST01021300"/>
    <s v="1"/>
    <s v="9S70-BM21-01122IKT2"/>
    <n v="3271"/>
    <n v="3430"/>
    <n v="71"/>
    <n v="75"/>
    <s v=""/>
    <x v="3"/>
  </r>
  <r>
    <x v="14"/>
    <x v="77"/>
    <s v="ES70"/>
    <x v="4"/>
    <x v="4"/>
    <x v="3"/>
    <s v="AAD_NONE"/>
    <s v="ST01021300"/>
    <s v="1"/>
    <s v="9S70-BM21-01122IKT3"/>
    <n v="17036"/>
    <n v="17137"/>
    <n v="12925"/>
    <m/>
    <s v=""/>
    <x v="3"/>
  </r>
  <r>
    <x v="14"/>
    <x v="77"/>
    <s v="ES70"/>
    <x v="4"/>
    <x v="4"/>
    <x v="3"/>
    <s v="AAD_NONE"/>
    <s v="ST01021300"/>
    <s v="1"/>
    <s v="9S70-BM21-01122IKT4"/>
    <n v="1512"/>
    <n v="2329"/>
    <n v="36"/>
    <m/>
    <s v=""/>
    <x v="3"/>
  </r>
  <r>
    <x v="14"/>
    <x v="77"/>
    <s v="ES70"/>
    <x v="4"/>
    <x v="4"/>
    <x v="3"/>
    <s v="AAD_NONE"/>
    <s v="ST01021300"/>
    <s v="1"/>
    <s v="9S70-BM21-01122IKT5"/>
    <n v="1500"/>
    <n v="300"/>
    <m/>
    <m/>
    <s v=""/>
    <x v="3"/>
  </r>
  <r>
    <x v="14"/>
    <x v="77"/>
    <s v="ES70"/>
    <x v="4"/>
    <x v="4"/>
    <x v="3"/>
    <s v="AAD_NONE"/>
    <s v="ST01021300"/>
    <s v="1"/>
    <s v="9S70-BM21-01132KOT1"/>
    <n v="6852"/>
    <n v="6983"/>
    <m/>
    <m/>
    <s v=""/>
    <x v="3"/>
  </r>
  <r>
    <x v="14"/>
    <x v="77"/>
    <s v="ES70"/>
    <x v="4"/>
    <x v="4"/>
    <x v="3"/>
    <s v="AAD_NONE"/>
    <s v="ST01021300"/>
    <s v="1"/>
    <s v="9S70-BM21-01153IKT6"/>
    <n v="2568"/>
    <m/>
    <m/>
    <m/>
    <s v=""/>
    <x v="3"/>
  </r>
  <r>
    <x v="14"/>
    <x v="77"/>
    <s v="ES70"/>
    <x v="4"/>
    <x v="4"/>
    <x v="3"/>
    <s v="AAD_NONE"/>
    <s v="ST01021300"/>
    <s v="1"/>
    <s v="1S70-CF21-02332MERES"/>
    <n v="598724"/>
    <n v="188889"/>
    <n v="138889"/>
    <m/>
    <s v=""/>
    <x v="3"/>
  </r>
  <r>
    <x v="14"/>
    <x v="77"/>
    <s v="ES70"/>
    <x v="4"/>
    <x v="4"/>
    <x v="3"/>
    <s v="AAD_NONE"/>
    <s v="ST01031100"/>
    <s v="1"/>
    <s v="9S70-MU21-POLIIICE"/>
    <n v="2745"/>
    <m/>
    <m/>
    <m/>
    <s v=""/>
    <x v="3"/>
  </r>
  <r>
    <x v="14"/>
    <x v="77"/>
    <s v="ES70"/>
    <x v="4"/>
    <x v="4"/>
    <x v="3"/>
    <s v="AAD_NONE"/>
    <s v="ST01031100"/>
    <s v="1"/>
    <s v="9S70-MU21-VIGILANT"/>
    <n v="512"/>
    <m/>
    <m/>
    <m/>
    <s v=""/>
    <x v="3"/>
  </r>
  <r>
    <x v="14"/>
    <x v="77"/>
    <s v="ES70"/>
    <x v="4"/>
    <x v="4"/>
    <x v="3"/>
    <s v="AAD_NONE"/>
    <s v="ST01031100"/>
    <s v="1"/>
    <s v="9S70-MU21-VANGUARD"/>
    <n v="12656"/>
    <n v="7573"/>
    <m/>
    <m/>
    <s v=""/>
    <x v="3"/>
  </r>
  <r>
    <x v="14"/>
    <x v="77"/>
    <s v="ES70"/>
    <x v="4"/>
    <x v="4"/>
    <x v="3"/>
    <s v="AAD_NONE"/>
    <s v="ST01031100"/>
    <s v="1"/>
    <s v="9S70-MU14-NOTIONES"/>
    <n v="199"/>
    <n v="249"/>
    <m/>
    <m/>
    <s v=""/>
    <x v="3"/>
  </r>
  <r>
    <x v="14"/>
    <x v="77"/>
    <s v="ES70"/>
    <x v="4"/>
    <x v="4"/>
    <x v="3"/>
    <s v="AAD_NONE"/>
    <s v="ST01031100"/>
    <s v="1"/>
    <s v="9S70-MU14-STARLIGHT"/>
    <n v="636"/>
    <m/>
    <m/>
    <m/>
    <s v=""/>
    <x v="3"/>
  </r>
  <r>
    <x v="14"/>
    <x v="77"/>
    <s v="ES70"/>
    <x v="4"/>
    <x v="4"/>
    <x v="3"/>
    <s v="AAD_NONE"/>
    <s v="ST01031100"/>
    <s v="1"/>
    <s v="9S70-AM21-01312MASS"/>
    <n v="6370"/>
    <n v="6428"/>
    <m/>
    <m/>
    <s v=""/>
    <x v="3"/>
  </r>
  <r>
    <x v="14"/>
    <x v="77"/>
    <s v="ES70"/>
    <x v="4"/>
    <x v="4"/>
    <x v="3"/>
    <s v="AAD_NONE"/>
    <s v="ST01031100"/>
    <s v="1"/>
    <s v="9S70-IS21-01112PNR1"/>
    <n v="16368"/>
    <n v="14050"/>
    <n v="19448"/>
    <n v="13843"/>
    <s v=""/>
    <x v="3"/>
  </r>
  <r>
    <x v="14"/>
    <x v="77"/>
    <s v="ES70"/>
    <x v="4"/>
    <x v="4"/>
    <x v="3"/>
    <s v="AAD_NONE"/>
    <s v="ST01031100"/>
    <s v="1"/>
    <s v="9S70-IS21-01212KOT1"/>
    <n v="25877"/>
    <n v="23240"/>
    <m/>
    <m/>
    <s v=""/>
    <x v="3"/>
  </r>
  <r>
    <x v="14"/>
    <x v="77"/>
    <s v="ES70"/>
    <x v="4"/>
    <x v="4"/>
    <x v="3"/>
    <s v="AAD_NONE"/>
    <s v="ST01031100"/>
    <s v="1"/>
    <s v="9S70-IS21-01212KOT2"/>
    <n v="1769"/>
    <n v="1771"/>
    <m/>
    <m/>
    <s v=""/>
    <x v="3"/>
  </r>
  <r>
    <x v="14"/>
    <x v="77"/>
    <s v="ES70"/>
    <x v="4"/>
    <x v="4"/>
    <x v="3"/>
    <s v="AAD_NONE"/>
    <s v="ST01031100"/>
    <s v="1"/>
    <s v="9S70-IS21-01332KOT3"/>
    <n v="4993"/>
    <n v="5010"/>
    <n v="5046"/>
    <m/>
    <s v=""/>
    <x v="3"/>
  </r>
  <r>
    <x v="14"/>
    <x v="77"/>
    <s v="ES70"/>
    <x v="4"/>
    <x v="4"/>
    <x v="3"/>
    <s v="AAD_NONE"/>
    <s v="ST01031100"/>
    <s v="1"/>
    <s v="9S70-IS21-01342VAR2"/>
    <n v="295"/>
    <m/>
    <m/>
    <n v="99"/>
    <s v=""/>
    <x v="3"/>
  </r>
  <r>
    <x v="14"/>
    <x v="77"/>
    <s v="ES70"/>
    <x v="4"/>
    <x v="4"/>
    <x v="3"/>
    <s v="AAD_NONE"/>
    <s v="ST01031100"/>
    <s v="1"/>
    <s v="9S70-IS21-01122IKT1"/>
    <n v="2770"/>
    <n v="785"/>
    <n v="398"/>
    <n v="398"/>
    <s v=""/>
    <x v="3"/>
  </r>
  <r>
    <x v="14"/>
    <x v="77"/>
    <s v="ES70"/>
    <x v="4"/>
    <x v="4"/>
    <x v="3"/>
    <s v="AAD_NONE"/>
    <s v="ST01031100"/>
    <s v="1"/>
    <s v="9S70-IS21-01122IKT2"/>
    <n v="14816"/>
    <n v="14795"/>
    <n v="12746"/>
    <n v="131316"/>
    <s v=""/>
    <x v="3"/>
  </r>
  <r>
    <x v="14"/>
    <x v="77"/>
    <s v="ES70"/>
    <x v="4"/>
    <x v="4"/>
    <x v="3"/>
    <s v="AAD_NONE"/>
    <s v="ST01031100"/>
    <s v="1"/>
    <s v="9S70-IS21-01122IKT3"/>
    <n v="5572"/>
    <n v="3375"/>
    <n v="2998"/>
    <m/>
    <s v=""/>
    <x v="3"/>
  </r>
  <r>
    <x v="14"/>
    <x v="77"/>
    <s v="ES70"/>
    <x v="4"/>
    <x v="4"/>
    <x v="3"/>
    <s v="AAD_NONE"/>
    <s v="ST01031100"/>
    <s v="1"/>
    <s v="9S70-IS21-01122IKT4"/>
    <n v="3051"/>
    <n v="3211"/>
    <n v="2955"/>
    <n v="1581"/>
    <s v=""/>
    <x v="3"/>
  </r>
  <r>
    <x v="14"/>
    <x v="77"/>
    <s v="ES70"/>
    <x v="4"/>
    <x v="4"/>
    <x v="3"/>
    <s v="AAD_NONE"/>
    <s v="ST01031100"/>
    <s v="1"/>
    <s v="9S70-IS21-01122IKT5"/>
    <m/>
    <n v="537"/>
    <m/>
    <m/>
    <s v=""/>
    <x v="3"/>
  </r>
  <r>
    <x v="14"/>
    <x v="77"/>
    <s v="ES70"/>
    <x v="4"/>
    <x v="4"/>
    <x v="3"/>
    <s v="AAD_NONE"/>
    <s v="ST01031100"/>
    <s v="1"/>
    <s v="9S70-IS21-01122IKT6"/>
    <n v="156222"/>
    <n v="195566"/>
    <m/>
    <m/>
    <s v=""/>
    <x v="3"/>
  </r>
  <r>
    <x v="14"/>
    <x v="77"/>
    <s v="ES70"/>
    <x v="4"/>
    <x v="4"/>
    <x v="3"/>
    <s v="AAD_NONE"/>
    <s v="ST01031100"/>
    <s v="1"/>
    <s v="9S70-IS21-01122IKT7"/>
    <n v="93279"/>
    <n v="94672"/>
    <n v="100205"/>
    <n v="217008"/>
    <s v=""/>
    <x v="3"/>
  </r>
  <r>
    <x v="14"/>
    <x v="77"/>
    <s v="ES70"/>
    <x v="4"/>
    <x v="4"/>
    <x v="3"/>
    <s v="AAD_NONE"/>
    <s v="ST01031100"/>
    <s v="1"/>
    <s v="9S70-IS21-01122IKT8"/>
    <n v="76895"/>
    <n v="79846"/>
    <n v="76895"/>
    <n v="80829"/>
    <s v=""/>
    <x v="3"/>
  </r>
  <r>
    <x v="14"/>
    <x v="77"/>
    <s v="ES70"/>
    <x v="4"/>
    <x v="4"/>
    <x v="3"/>
    <s v="AAD_NONE"/>
    <s v="ST01031100"/>
    <s v="1"/>
    <s v="9S70-IS21-01312KYB1"/>
    <n v="73832"/>
    <n v="375031"/>
    <n v="71489"/>
    <n v="60146"/>
    <s v=""/>
    <x v="3"/>
  </r>
  <r>
    <x v="14"/>
    <x v="77"/>
    <s v="ES70"/>
    <x v="4"/>
    <x v="4"/>
    <x v="3"/>
    <s v="AAD_NONE"/>
    <s v="ST01031100"/>
    <s v="1"/>
    <s v="9S70-IS21-01212KOT5"/>
    <n v="6630"/>
    <n v="6630"/>
    <m/>
    <m/>
    <s v=""/>
    <x v="3"/>
  </r>
  <r>
    <x v="14"/>
    <x v="77"/>
    <s v="ES70"/>
    <x v="4"/>
    <x v="4"/>
    <x v="3"/>
    <s v="AAD_NONE"/>
    <s v="ST01031100"/>
    <s v="1"/>
    <s v="9S70-BM21-01122IKT1"/>
    <n v="92"/>
    <n v="101"/>
    <n v="111"/>
    <n v="122"/>
    <s v=""/>
    <x v="3"/>
  </r>
  <r>
    <x v="14"/>
    <x v="77"/>
    <s v="ES70"/>
    <x v="4"/>
    <x v="4"/>
    <x v="3"/>
    <s v="AAD_NONE"/>
    <s v="ST01031100"/>
    <s v="1"/>
    <s v="9S70-BM21-01122IKT2"/>
    <n v="872"/>
    <n v="915"/>
    <n v="19"/>
    <n v="20"/>
    <s v=""/>
    <x v="3"/>
  </r>
  <r>
    <x v="14"/>
    <x v="77"/>
    <s v="ES70"/>
    <x v="4"/>
    <x v="4"/>
    <x v="3"/>
    <s v="AAD_NONE"/>
    <s v="ST01031100"/>
    <s v="1"/>
    <s v="9S70-BM21-01132KOT1"/>
    <n v="12334"/>
    <n v="12569"/>
    <m/>
    <m/>
    <s v=""/>
    <x v="3"/>
  </r>
  <r>
    <x v="14"/>
    <x v="77"/>
    <s v="ES70"/>
    <x v="4"/>
    <x v="4"/>
    <x v="3"/>
    <s v="AAD_NONE"/>
    <s v="ST01031300"/>
    <s v="1"/>
    <s v="9S70-FRONTEX"/>
    <n v="1600000"/>
    <n v="1600000"/>
    <n v="1600000"/>
    <n v="1600000"/>
    <s v=""/>
    <x v="3"/>
  </r>
  <r>
    <x v="14"/>
    <x v="77"/>
    <s v="ES70"/>
    <x v="4"/>
    <x v="4"/>
    <x v="3"/>
    <s v="AAD_NONE"/>
    <s v="ST01031300"/>
    <s v="1"/>
    <s v="9S70-MU21-POLIIICE"/>
    <n v="175"/>
    <m/>
    <m/>
    <m/>
    <s v=""/>
    <x v="3"/>
  </r>
  <r>
    <x v="14"/>
    <x v="77"/>
    <s v="ES70"/>
    <x v="4"/>
    <x v="4"/>
    <x v="3"/>
    <s v="AAD_NONE"/>
    <s v="ST01031300"/>
    <s v="1"/>
    <s v="9S70-MU21-VIGILANT"/>
    <n v="33"/>
    <m/>
    <m/>
    <m/>
    <s v=""/>
    <x v="3"/>
  </r>
  <r>
    <x v="14"/>
    <x v="77"/>
    <s v="ES70"/>
    <x v="4"/>
    <x v="4"/>
    <x v="3"/>
    <s v="AAD_NONE"/>
    <s v="ST01031300"/>
    <s v="1"/>
    <s v="9S70-BM21-01163IKT7"/>
    <n v="4511"/>
    <m/>
    <m/>
    <m/>
    <s v=""/>
    <x v="3"/>
  </r>
  <r>
    <x v="14"/>
    <x v="77"/>
    <s v="ES70"/>
    <x v="4"/>
    <x v="4"/>
    <x v="3"/>
    <s v="AAD_NONE"/>
    <s v="ST01031300"/>
    <s v="1"/>
    <s v="9S70-MU14-NOTIONES"/>
    <n v="258"/>
    <n v="340"/>
    <m/>
    <m/>
    <s v=""/>
    <x v="3"/>
  </r>
  <r>
    <x v="14"/>
    <x v="77"/>
    <s v="ES70"/>
    <x v="4"/>
    <x v="4"/>
    <x v="3"/>
    <s v="AAD_NONE"/>
    <s v="ST01031300"/>
    <s v="1"/>
    <s v="9S70-MU14-STARLIGHT"/>
    <n v="823"/>
    <m/>
    <m/>
    <m/>
    <s v=""/>
    <x v="3"/>
  </r>
  <r>
    <x v="14"/>
    <x v="77"/>
    <s v="ES70"/>
    <x v="4"/>
    <x v="4"/>
    <x v="3"/>
    <s v="AAD_NONE"/>
    <s v="ST01031300"/>
    <s v="1"/>
    <s v="9S70-AM21-01212MIGN"/>
    <n v="2161"/>
    <n v="2238"/>
    <n v="2313"/>
    <m/>
    <s v=""/>
    <x v="3"/>
  </r>
  <r>
    <x v="14"/>
    <x v="77"/>
    <s v="ES70"/>
    <x v="4"/>
    <x v="4"/>
    <x v="3"/>
    <s v="AAD_NONE"/>
    <s v="ST01031300"/>
    <s v="1"/>
    <s v="9S70-AM21-01312MASS"/>
    <n v="25482"/>
    <n v="25711"/>
    <m/>
    <m/>
    <s v=""/>
    <x v="3"/>
  </r>
  <r>
    <x v="14"/>
    <x v="77"/>
    <s v="ES70"/>
    <x v="4"/>
    <x v="4"/>
    <x v="3"/>
    <s v="AAD_NONE"/>
    <s v="ST01031300"/>
    <s v="1"/>
    <s v="9S70-IS21-01212KOT2"/>
    <n v="1233"/>
    <n v="1234"/>
    <m/>
    <m/>
    <s v=""/>
    <x v="3"/>
  </r>
  <r>
    <x v="14"/>
    <x v="77"/>
    <s v="ES70"/>
    <x v="4"/>
    <x v="4"/>
    <x v="3"/>
    <s v="AAD_NONE"/>
    <s v="ST01031300"/>
    <s v="1"/>
    <s v="9S70-IS21-01122IKT5"/>
    <m/>
    <n v="1075"/>
    <m/>
    <m/>
    <s v=""/>
    <x v="3"/>
  </r>
  <r>
    <x v="14"/>
    <x v="77"/>
    <s v="ES70"/>
    <x v="4"/>
    <x v="4"/>
    <x v="3"/>
    <s v="AAD_NONE"/>
    <s v="ST01031300"/>
    <s v="1"/>
    <s v="9S70-IS21-01212KOT5"/>
    <n v="1836"/>
    <n v="1836"/>
    <m/>
    <m/>
    <s v=""/>
    <x v="3"/>
  </r>
  <r>
    <x v="14"/>
    <x v="77"/>
    <s v="ES70"/>
    <x v="4"/>
    <x v="4"/>
    <x v="3"/>
    <s v="AAD_NONE"/>
    <s v="ST01031300"/>
    <s v="1"/>
    <s v="9S70-BM21-01143VAR10"/>
    <n v="134077"/>
    <m/>
    <m/>
    <m/>
    <s v=""/>
    <x v="3"/>
  </r>
  <r>
    <x v="14"/>
    <x v="77"/>
    <s v="ES70"/>
    <x v="4"/>
    <x v="4"/>
    <x v="3"/>
    <s v="AAD_NONE"/>
    <s v="ST01031300"/>
    <s v="1"/>
    <s v="9S70-BM21-01112VAR1"/>
    <n v="242485"/>
    <n v="243731"/>
    <n v="243733"/>
    <n v="243736"/>
    <s v=""/>
    <x v="3"/>
  </r>
  <r>
    <x v="14"/>
    <x v="77"/>
    <s v="ES70"/>
    <x v="4"/>
    <x v="4"/>
    <x v="3"/>
    <s v="AAD_NONE"/>
    <s v="ST01031300"/>
    <s v="1"/>
    <s v="9S70-BM21-01112VAR2"/>
    <n v="1243"/>
    <n v="38"/>
    <m/>
    <m/>
    <s v=""/>
    <x v="3"/>
  </r>
  <r>
    <x v="14"/>
    <x v="77"/>
    <s v="ES70"/>
    <x v="4"/>
    <x v="4"/>
    <x v="3"/>
    <s v="AAD_NONE"/>
    <s v="ST01031300"/>
    <s v="1"/>
    <s v="9S70-BM21-01112VAR3"/>
    <n v="988776"/>
    <n v="2462852"/>
    <m/>
    <m/>
    <s v=""/>
    <x v="3"/>
  </r>
  <r>
    <x v="14"/>
    <x v="77"/>
    <s v="ES70"/>
    <x v="4"/>
    <x v="4"/>
    <x v="3"/>
    <s v="AAD_NONE"/>
    <s v="ST01031300"/>
    <s v="1"/>
    <s v="9S70-BM21-01112VAR4"/>
    <n v="5881504"/>
    <m/>
    <m/>
    <m/>
    <s v=""/>
    <x v="3"/>
  </r>
  <r>
    <x v="14"/>
    <x v="77"/>
    <s v="ES70"/>
    <x v="4"/>
    <x v="4"/>
    <x v="3"/>
    <s v="AAD_NONE"/>
    <s v="ST01031300"/>
    <s v="1"/>
    <s v="9S70-BM21-01112VAR5"/>
    <n v="16534"/>
    <n v="17155"/>
    <n v="13066"/>
    <m/>
    <s v=""/>
    <x v="3"/>
  </r>
  <r>
    <x v="14"/>
    <x v="77"/>
    <s v="ES70"/>
    <x v="4"/>
    <x v="4"/>
    <x v="3"/>
    <s v="AAD_NONE"/>
    <s v="ST01031300"/>
    <s v="1"/>
    <s v="9S70-BM21-01112VAR6"/>
    <n v="206557"/>
    <n v="477486"/>
    <n v="1080000"/>
    <n v="1080000"/>
    <s v=""/>
    <x v="3"/>
  </r>
  <r>
    <x v="14"/>
    <x v="77"/>
    <s v="ES70"/>
    <x v="4"/>
    <x v="4"/>
    <x v="3"/>
    <s v="AAD_NONE"/>
    <s v="ST01031300"/>
    <s v="1"/>
    <s v="9S70-BM21-01112VAR8"/>
    <n v="328"/>
    <m/>
    <m/>
    <m/>
    <s v=""/>
    <x v="3"/>
  </r>
  <r>
    <x v="14"/>
    <x v="77"/>
    <s v="ES70"/>
    <x v="4"/>
    <x v="4"/>
    <x v="3"/>
    <s v="AAD_NONE"/>
    <s v="ST01031300"/>
    <s v="1"/>
    <s v="9S70-BM21-01112VAR9"/>
    <n v="222686"/>
    <n v="222686"/>
    <n v="222230"/>
    <n v="222148"/>
    <s v=""/>
    <x v="3"/>
  </r>
  <r>
    <x v="14"/>
    <x v="77"/>
    <s v="ES70"/>
    <x v="4"/>
    <x v="4"/>
    <x v="3"/>
    <s v="AAD_NONE"/>
    <s v="ST01031300"/>
    <s v="1"/>
    <s v="9S70-BM21-01122IKT1"/>
    <n v="147"/>
    <n v="162"/>
    <n v="178"/>
    <n v="196"/>
    <s v=""/>
    <x v="3"/>
  </r>
  <r>
    <x v="14"/>
    <x v="77"/>
    <s v="ES70"/>
    <x v="4"/>
    <x v="4"/>
    <x v="3"/>
    <s v="AAD_NONE"/>
    <s v="ST01031300"/>
    <s v="1"/>
    <s v="9S70-BM21-01122IKT2"/>
    <n v="6542"/>
    <n v="6859"/>
    <n v="142"/>
    <n v="149"/>
    <s v=""/>
    <x v="3"/>
  </r>
  <r>
    <x v="14"/>
    <x v="77"/>
    <s v="ES70"/>
    <x v="4"/>
    <x v="4"/>
    <x v="3"/>
    <s v="AAD_NONE"/>
    <s v="ST01031300"/>
    <s v="1"/>
    <s v="9S70-BM21-01122IKT3"/>
    <n v="34071"/>
    <n v="34275"/>
    <n v="25850"/>
    <m/>
    <s v=""/>
    <x v="3"/>
  </r>
  <r>
    <x v="14"/>
    <x v="77"/>
    <s v="ES70"/>
    <x v="4"/>
    <x v="4"/>
    <x v="3"/>
    <s v="AAD_NONE"/>
    <s v="ST01031300"/>
    <s v="1"/>
    <s v="9S70-BM21-01122IKT4"/>
    <n v="18141"/>
    <n v="27943"/>
    <n v="433"/>
    <m/>
    <s v=""/>
    <x v="3"/>
  </r>
  <r>
    <x v="14"/>
    <x v="77"/>
    <s v="ES70"/>
    <x v="4"/>
    <x v="4"/>
    <x v="3"/>
    <s v="AAD_NONE"/>
    <s v="ST01031300"/>
    <s v="1"/>
    <s v="9S70-BM21-01122IKT5"/>
    <n v="3000"/>
    <n v="600"/>
    <m/>
    <m/>
    <s v=""/>
    <x v="3"/>
  </r>
  <r>
    <x v="14"/>
    <x v="77"/>
    <s v="ES70"/>
    <x v="4"/>
    <x v="4"/>
    <x v="3"/>
    <s v="AAD_NONE"/>
    <s v="ST01031300"/>
    <s v="1"/>
    <s v="9S70-BM21-01132KOT1"/>
    <n v="70808"/>
    <n v="72158"/>
    <m/>
    <m/>
    <s v=""/>
    <x v="3"/>
  </r>
  <r>
    <x v="14"/>
    <x v="77"/>
    <s v="ES70"/>
    <x v="4"/>
    <x v="4"/>
    <x v="3"/>
    <s v="AAD_NONE"/>
    <s v="ST01031300"/>
    <s v="1"/>
    <s v="9S70-BM21-01132KOT2"/>
    <n v="50314"/>
    <n v="50585"/>
    <n v="47239"/>
    <n v="48117"/>
    <s v=""/>
    <x v="3"/>
  </r>
  <r>
    <x v="14"/>
    <x v="77"/>
    <s v="ES70"/>
    <x v="4"/>
    <x v="4"/>
    <x v="3"/>
    <s v="AAD_NONE"/>
    <s v="ST01031300"/>
    <s v="1"/>
    <s v="9S70-BM21-01222VIS3"/>
    <n v="297"/>
    <m/>
    <m/>
    <m/>
    <s v=""/>
    <x v="3"/>
  </r>
  <r>
    <x v="14"/>
    <x v="77"/>
    <s v="ES70"/>
    <x v="4"/>
    <x v="4"/>
    <x v="3"/>
    <s v="AAD_NONE"/>
    <s v="ST01031300"/>
    <s v="1"/>
    <s v="9S70-BM21-01153IKT6"/>
    <n v="5137"/>
    <m/>
    <m/>
    <m/>
    <s v=""/>
    <x v="3"/>
  </r>
  <r>
    <x v="14"/>
    <x v="77"/>
    <s v="ES70"/>
    <x v="4"/>
    <x v="4"/>
    <x v="3"/>
    <s v="AAD_NONE"/>
    <s v="ST01031300"/>
    <s v="1"/>
    <s v="9S70-BM21-01173PATR"/>
    <n v="443"/>
    <m/>
    <m/>
    <m/>
    <s v=""/>
    <x v="3"/>
  </r>
  <r>
    <x v="14"/>
    <x v="77"/>
    <s v="ES70"/>
    <x v="4"/>
    <x v="4"/>
    <x v="3"/>
    <s v="AAD_NONE"/>
    <s v="ST01031300"/>
    <s v="1"/>
    <s v="9S70-BM21-01132KOT3"/>
    <n v="95058"/>
    <n v="91909"/>
    <m/>
    <m/>
    <s v=""/>
    <x v="3"/>
  </r>
  <r>
    <x v="14"/>
    <x v="77"/>
    <s v="ES70"/>
    <x v="4"/>
    <x v="4"/>
    <x v="3"/>
    <s v="AAD_NONE"/>
    <s v="ST01031300"/>
    <s v="1"/>
    <s v="9S70-BM21-01112VAR11"/>
    <n v="1102"/>
    <n v="1011"/>
    <m/>
    <m/>
    <s v=""/>
    <x v="3"/>
  </r>
  <r>
    <x v="14"/>
    <x v="77"/>
    <s v="ES70"/>
    <x v="4"/>
    <x v="4"/>
    <x v="3"/>
    <s v="AAD_NONE"/>
    <s v="ST01031400"/>
    <s v="1"/>
    <s v="9S70-MU21-POLIIICE"/>
    <n v="49"/>
    <m/>
    <m/>
    <m/>
    <s v=""/>
    <x v="3"/>
  </r>
  <r>
    <x v="14"/>
    <x v="77"/>
    <s v="ES70"/>
    <x v="4"/>
    <x v="4"/>
    <x v="3"/>
    <s v="AAD_NONE"/>
    <s v="ST01031400"/>
    <s v="1"/>
    <s v="9S70-MU21-VIGILANT"/>
    <n v="9"/>
    <m/>
    <m/>
    <m/>
    <s v=""/>
    <x v="3"/>
  </r>
  <r>
    <x v="14"/>
    <x v="77"/>
    <s v="ES70"/>
    <x v="4"/>
    <x v="4"/>
    <x v="3"/>
    <s v="AAD_NONE"/>
    <s v="ST01031400"/>
    <s v="1"/>
    <s v="9S70-MU14-NOTIONES"/>
    <n v="73"/>
    <n v="91"/>
    <m/>
    <m/>
    <s v=""/>
    <x v="3"/>
  </r>
  <r>
    <x v="14"/>
    <x v="77"/>
    <s v="ES70"/>
    <x v="4"/>
    <x v="4"/>
    <x v="3"/>
    <s v="AAD_NONE"/>
    <s v="ST01031400"/>
    <s v="1"/>
    <s v="9S70-MU14-STARLIGHT"/>
    <n v="232"/>
    <m/>
    <m/>
    <m/>
    <s v=""/>
    <x v="3"/>
  </r>
  <r>
    <x v="14"/>
    <x v="77"/>
    <s v="ES70"/>
    <x v="4"/>
    <x v="4"/>
    <x v="3"/>
    <s v="AAD_NONE"/>
    <s v="ST01031400"/>
    <s v="1"/>
    <s v="9S70-AM21-01312MASS"/>
    <n v="3539"/>
    <n v="3571"/>
    <m/>
    <m/>
    <s v=""/>
    <x v="3"/>
  </r>
  <r>
    <x v="14"/>
    <x v="77"/>
    <s v="ES70"/>
    <x v="4"/>
    <x v="4"/>
    <x v="3"/>
    <s v="AAD_NONE"/>
    <s v="ST01041400"/>
    <s v="1"/>
    <s v="9S70-MU21-POLIIICE"/>
    <n v="17"/>
    <m/>
    <m/>
    <m/>
    <s v=""/>
    <x v="3"/>
  </r>
  <r>
    <x v="14"/>
    <x v="77"/>
    <s v="ES70"/>
    <x v="4"/>
    <x v="4"/>
    <x v="3"/>
    <s v="AAD_NONE"/>
    <s v="ST01041400"/>
    <s v="1"/>
    <s v="9S70-MU21-VIGILANT"/>
    <n v="3"/>
    <m/>
    <m/>
    <m/>
    <s v=""/>
    <x v="3"/>
  </r>
  <r>
    <x v="14"/>
    <x v="77"/>
    <s v="ES70"/>
    <x v="4"/>
    <x v="4"/>
    <x v="3"/>
    <s v="AAD_NONE"/>
    <s v="ST01041400"/>
    <s v="1"/>
    <s v="9S70-MU14-NOTIONES"/>
    <n v="25"/>
    <n v="31"/>
    <m/>
    <m/>
    <s v=""/>
    <x v="3"/>
  </r>
  <r>
    <x v="14"/>
    <x v="77"/>
    <s v="ES70"/>
    <x v="4"/>
    <x v="4"/>
    <x v="3"/>
    <s v="AAD_NONE"/>
    <s v="ST01041400"/>
    <s v="1"/>
    <s v="9S70-MU14-STARLIGHT"/>
    <n v="80"/>
    <m/>
    <m/>
    <m/>
    <s v=""/>
    <x v="3"/>
  </r>
  <r>
    <x v="14"/>
    <x v="77"/>
    <s v="ES70"/>
    <x v="4"/>
    <x v="4"/>
    <x v="3"/>
    <s v="AAD_NONE"/>
    <s v="ST01041400"/>
    <s v="1"/>
    <s v="9S70-AM21-01112RVK1"/>
    <n v="105538"/>
    <n v="108196"/>
    <n v="111070"/>
    <m/>
    <s v=""/>
    <x v="3"/>
  </r>
  <r>
    <x v="14"/>
    <x v="77"/>
    <s v="ES70"/>
    <x v="4"/>
    <x v="4"/>
    <x v="3"/>
    <s v="AAD_NONE"/>
    <s v="ST01041400"/>
    <s v="1"/>
    <s v="9S70-AM21-01112RVK2"/>
    <n v="31266"/>
    <n v="31272"/>
    <n v="31277"/>
    <n v="28733"/>
    <s v=""/>
    <x v="3"/>
  </r>
  <r>
    <x v="14"/>
    <x v="77"/>
    <s v="ES70"/>
    <x v="4"/>
    <x v="4"/>
    <x v="3"/>
    <s v="AAD_NONE"/>
    <s v="ST01041400"/>
    <s v="1"/>
    <s v="9S70-AM21-01112RVK3"/>
    <n v="4870"/>
    <n v="4754"/>
    <n v="4822"/>
    <m/>
    <s v=""/>
    <x v="3"/>
  </r>
  <r>
    <x v="14"/>
    <x v="77"/>
    <s v="ES70"/>
    <x v="4"/>
    <x v="4"/>
    <x v="3"/>
    <s v="AAD_NONE"/>
    <s v="ST01041400"/>
    <s v="1"/>
    <s v="9S70-AM21-01212MIGN"/>
    <n v="16208"/>
    <n v="16789"/>
    <n v="17350"/>
    <m/>
    <s v=""/>
    <x v="3"/>
  </r>
  <r>
    <x v="14"/>
    <x v="77"/>
    <s v="ES70"/>
    <x v="4"/>
    <x v="4"/>
    <x v="3"/>
    <s v="AAD_NONE"/>
    <s v="ST01041400"/>
    <s v="1"/>
    <s v="9S70-AM21-01312TAG1"/>
    <n v="4231"/>
    <n v="4115"/>
    <n v="4278"/>
    <m/>
    <s v=""/>
    <x v="3"/>
  </r>
  <r>
    <x v="14"/>
    <x v="77"/>
    <s v="ES70"/>
    <x v="4"/>
    <x v="4"/>
    <x v="3"/>
    <s v="AAD_NONE"/>
    <s v="ST01041400"/>
    <s v="1"/>
    <s v="9S70-AM21-01312MASS"/>
    <n v="1770"/>
    <n v="1785"/>
    <m/>
    <m/>
    <s v=""/>
    <x v="3"/>
  </r>
  <r>
    <x v="14"/>
    <x v="77"/>
    <s v="ES70"/>
    <x v="4"/>
    <x v="4"/>
    <x v="3"/>
    <s v="AAD_NONE"/>
    <s v="ST01041400"/>
    <s v="1"/>
    <s v="9S70-BM21-01122IKT1"/>
    <n v="173"/>
    <n v="190"/>
    <n v="209"/>
    <n v="230"/>
    <s v=""/>
    <x v="3"/>
  </r>
  <r>
    <x v="14"/>
    <x v="77"/>
    <s v="ES70"/>
    <x v="4"/>
    <x v="4"/>
    <x v="3"/>
    <s v="AAD_NONE"/>
    <s v="ST01041400"/>
    <s v="1"/>
    <s v="9S70-BM21-01122IKT4"/>
    <n v="10078"/>
    <n v="15524"/>
    <n v="241"/>
    <m/>
    <s v=""/>
    <x v="3"/>
  </r>
  <r>
    <x v="14"/>
    <x v="77"/>
    <s v="ES70"/>
    <x v="4"/>
    <x v="4"/>
    <x v="3"/>
    <s v="AAD_NONE"/>
    <s v="ST01041400"/>
    <s v="1"/>
    <s v="9S70-BM21-01222VIS3"/>
    <n v="891"/>
    <m/>
    <m/>
    <m/>
    <s v=""/>
    <x v="3"/>
  </r>
  <r>
    <x v="14"/>
    <x v="77"/>
    <s v="ES70"/>
    <x v="4"/>
    <x v="4"/>
    <x v="3"/>
    <s v="AAD_NONE"/>
    <s v="ST01041600"/>
    <s v="1"/>
    <s v="9S70-MU21-POLIIICE"/>
    <n v="37"/>
    <m/>
    <m/>
    <m/>
    <s v=""/>
    <x v="3"/>
  </r>
  <r>
    <x v="14"/>
    <x v="77"/>
    <s v="ES70"/>
    <x v="4"/>
    <x v="4"/>
    <x v="3"/>
    <s v="AAD_NONE"/>
    <s v="ST01041600"/>
    <s v="1"/>
    <s v="9S70-MU21-VIGILANT"/>
    <n v="7"/>
    <m/>
    <m/>
    <m/>
    <s v=""/>
    <x v="3"/>
  </r>
  <r>
    <x v="14"/>
    <x v="77"/>
    <s v="ES70"/>
    <x v="4"/>
    <x v="4"/>
    <x v="3"/>
    <s v="AAD_NONE"/>
    <s v="ST01041600"/>
    <s v="1"/>
    <s v="9S70-MU14-NOTIONES"/>
    <n v="55"/>
    <n v="69"/>
    <m/>
    <m/>
    <s v=""/>
    <x v="3"/>
  </r>
  <r>
    <x v="14"/>
    <x v="77"/>
    <s v="ES70"/>
    <x v="4"/>
    <x v="4"/>
    <x v="3"/>
    <s v="AAD_NONE"/>
    <s v="ST01041600"/>
    <s v="1"/>
    <s v="9S70-MU14-STARLIGHT"/>
    <n v="175"/>
    <m/>
    <m/>
    <m/>
    <s v=""/>
    <x v="3"/>
  </r>
  <r>
    <x v="14"/>
    <x v="77"/>
    <s v="ES70"/>
    <x v="4"/>
    <x v="4"/>
    <x v="3"/>
    <s v="AAD_NONE"/>
    <s v="ST01041600"/>
    <s v="1"/>
    <s v="9S70-IS21-01122IKT5"/>
    <m/>
    <n v="179"/>
    <m/>
    <m/>
    <s v=""/>
    <x v="3"/>
  </r>
  <r>
    <x v="14"/>
    <x v="77"/>
    <s v="ES70"/>
    <x v="4"/>
    <x v="4"/>
    <x v="3"/>
    <s v="AAD_NONE"/>
    <s v="ST01041600"/>
    <s v="1"/>
    <s v="9S70-BM21-01122IKT2"/>
    <n v="218"/>
    <n v="229"/>
    <n v="5"/>
    <n v="5"/>
    <s v=""/>
    <x v="3"/>
  </r>
  <r>
    <x v="14"/>
    <x v="77"/>
    <s v="ES70"/>
    <x v="4"/>
    <x v="4"/>
    <x v="3"/>
    <s v="AAD_NONE"/>
    <s v="ST01041600"/>
    <s v="1"/>
    <s v="9S70-BM21-01122IKT4"/>
    <n v="5039"/>
    <n v="7762"/>
    <n v="120"/>
    <m/>
    <s v=""/>
    <x v="3"/>
  </r>
  <r>
    <x v="14"/>
    <x v="77"/>
    <s v="ES70"/>
    <x v="4"/>
    <x v="4"/>
    <x v="3"/>
    <s v="AAD_NONE"/>
    <s v="ST01041700"/>
    <s v="1"/>
    <s v="9S70-MU00-FXEURLO-24"/>
    <n v="12603"/>
    <m/>
    <m/>
    <m/>
    <s v=""/>
    <x v="3"/>
  </r>
  <r>
    <x v="14"/>
    <x v="77"/>
    <s v="ES70"/>
    <x v="4"/>
    <x v="4"/>
    <x v="3"/>
    <s v="AAD_NONE"/>
    <s v="ST01041700"/>
    <s v="1"/>
    <s v="9S70-MU21-POLIIICE"/>
    <n v="23"/>
    <m/>
    <m/>
    <m/>
    <s v=""/>
    <x v="3"/>
  </r>
  <r>
    <x v="14"/>
    <x v="77"/>
    <s v="ES70"/>
    <x v="4"/>
    <x v="4"/>
    <x v="3"/>
    <s v="AAD_NONE"/>
    <s v="ST01041700"/>
    <s v="1"/>
    <s v="9S70-MU21-VIGILANT"/>
    <n v="4"/>
    <m/>
    <m/>
    <m/>
    <s v=""/>
    <x v="3"/>
  </r>
  <r>
    <x v="14"/>
    <x v="77"/>
    <s v="ES70"/>
    <x v="4"/>
    <x v="4"/>
    <x v="3"/>
    <s v="AAD_NONE"/>
    <s v="ST01041700"/>
    <s v="1"/>
    <s v="9S70-BM21-01163IKT7"/>
    <n v="752"/>
    <m/>
    <m/>
    <m/>
    <s v=""/>
    <x v="3"/>
  </r>
  <r>
    <x v="14"/>
    <x v="77"/>
    <s v="ES70"/>
    <x v="4"/>
    <x v="4"/>
    <x v="3"/>
    <s v="AAD_NONE"/>
    <s v="ST01041700"/>
    <s v="1"/>
    <s v="9S70-MU14-NOTIONES"/>
    <n v="34"/>
    <n v="43"/>
    <m/>
    <m/>
    <s v=""/>
    <x v="3"/>
  </r>
  <r>
    <x v="14"/>
    <x v="77"/>
    <s v="ES70"/>
    <x v="4"/>
    <x v="4"/>
    <x v="3"/>
    <s v="AAD_NONE"/>
    <s v="ST01041700"/>
    <s v="1"/>
    <s v="9S70-MU14-STARLIGHT"/>
    <n v="110"/>
    <m/>
    <m/>
    <m/>
    <s v=""/>
    <x v="3"/>
  </r>
  <r>
    <x v="14"/>
    <x v="77"/>
    <s v="ES70"/>
    <x v="4"/>
    <x v="4"/>
    <x v="3"/>
    <s v="AAD_NONE"/>
    <s v="ST01041700"/>
    <s v="1"/>
    <s v="9S70-AM21-01212MIGN"/>
    <n v="2161"/>
    <n v="2238"/>
    <n v="2313"/>
    <m/>
    <s v=""/>
    <x v="3"/>
  </r>
  <r>
    <x v="14"/>
    <x v="77"/>
    <s v="ES70"/>
    <x v="4"/>
    <x v="4"/>
    <x v="3"/>
    <s v="AAD_NONE"/>
    <s v="ST01041700"/>
    <s v="1"/>
    <s v="9S70-AM21-01312TAG2"/>
    <n v="31267"/>
    <n v="31272"/>
    <n v="31277"/>
    <n v="28733"/>
    <s v=""/>
    <x v="3"/>
  </r>
  <r>
    <x v="14"/>
    <x v="77"/>
    <s v="ES70"/>
    <x v="4"/>
    <x v="4"/>
    <x v="3"/>
    <s v="AAD_NONE"/>
    <s v="ST01041700"/>
    <s v="1"/>
    <s v="9S70-AM21-01312TAG3"/>
    <n v="341718"/>
    <n v="343371"/>
    <n v="349830"/>
    <n v="33612"/>
    <s v=""/>
    <x v="3"/>
  </r>
  <r>
    <x v="14"/>
    <x v="77"/>
    <s v="ES70"/>
    <x v="4"/>
    <x v="4"/>
    <x v="3"/>
    <s v="AAD_NONE"/>
    <s v="ST01041700"/>
    <s v="1"/>
    <s v="9S70-AM21-01312TAG4"/>
    <n v="83259"/>
    <n v="84948"/>
    <n v="86738"/>
    <n v="97730"/>
    <s v=""/>
    <x v="3"/>
  </r>
  <r>
    <x v="14"/>
    <x v="77"/>
    <s v="ES70"/>
    <x v="4"/>
    <x v="4"/>
    <x v="3"/>
    <s v="AAD_NONE"/>
    <s v="ST01041700"/>
    <s v="1"/>
    <s v="9S70-AM21-01312MASS"/>
    <n v="3539"/>
    <n v="3571"/>
    <m/>
    <m/>
    <s v=""/>
    <x v="3"/>
  </r>
  <r>
    <x v="14"/>
    <x v="77"/>
    <s v="ES70"/>
    <x v="4"/>
    <x v="4"/>
    <x v="3"/>
    <s v="AAD_NONE"/>
    <s v="ST01041700"/>
    <s v="1"/>
    <s v="9S70-AM21-01312TAG5"/>
    <n v="13031"/>
    <n v="13009"/>
    <n v="13176"/>
    <m/>
    <s v=""/>
    <x v="3"/>
  </r>
  <r>
    <x v="14"/>
    <x v="77"/>
    <s v="ES70"/>
    <x v="4"/>
    <x v="4"/>
    <x v="3"/>
    <s v="AAD_NONE"/>
    <s v="ST01041700"/>
    <s v="1"/>
    <s v="9S70-IS21-01212KOT2"/>
    <n v="322"/>
    <n v="322"/>
    <m/>
    <m/>
    <s v=""/>
    <x v="3"/>
  </r>
  <r>
    <x v="14"/>
    <x v="77"/>
    <s v="ES70"/>
    <x v="4"/>
    <x v="4"/>
    <x v="3"/>
    <s v="AAD_NONE"/>
    <s v="ST01041700"/>
    <s v="1"/>
    <s v="9S70-IS21-01122IKT2"/>
    <n v="2963"/>
    <n v="2959"/>
    <n v="2549"/>
    <n v="26263"/>
    <s v=""/>
    <x v="3"/>
  </r>
  <r>
    <x v="14"/>
    <x v="77"/>
    <s v="ES70"/>
    <x v="4"/>
    <x v="4"/>
    <x v="3"/>
    <s v="AAD_NONE"/>
    <s v="ST01041700"/>
    <s v="1"/>
    <s v="9S70-IS21-01122IKT5"/>
    <m/>
    <n v="179"/>
    <m/>
    <m/>
    <s v=""/>
    <x v="3"/>
  </r>
  <r>
    <x v="14"/>
    <x v="77"/>
    <s v="ES70"/>
    <x v="4"/>
    <x v="4"/>
    <x v="3"/>
    <s v="AAD_NONE"/>
    <s v="ST01041700"/>
    <s v="1"/>
    <s v="9S70-IS21-01122IKT7"/>
    <n v="18656"/>
    <n v="18934"/>
    <n v="20041"/>
    <n v="43402"/>
    <s v=""/>
    <x v="3"/>
  </r>
  <r>
    <x v="14"/>
    <x v="77"/>
    <s v="ES70"/>
    <x v="4"/>
    <x v="4"/>
    <x v="3"/>
    <s v="AAD_NONE"/>
    <s v="ST01041700"/>
    <s v="1"/>
    <s v="9S70-IS21-01212KOT5"/>
    <n v="306"/>
    <n v="306"/>
    <m/>
    <m/>
    <s v=""/>
    <x v="3"/>
  </r>
  <r>
    <x v="14"/>
    <x v="77"/>
    <s v="ES70"/>
    <x v="4"/>
    <x v="4"/>
    <x v="3"/>
    <s v="AAD_NONE"/>
    <s v="ST01041700"/>
    <s v="1"/>
    <s v="9S70-BM21-01122IKT1"/>
    <n v="101"/>
    <n v="111"/>
    <n v="122"/>
    <n v="135"/>
    <s v=""/>
    <x v="3"/>
  </r>
  <r>
    <x v="14"/>
    <x v="77"/>
    <s v="ES70"/>
    <x v="4"/>
    <x v="4"/>
    <x v="3"/>
    <s v="AAD_NONE"/>
    <s v="ST01041700"/>
    <s v="1"/>
    <s v="9S70-BM21-01122IKT2"/>
    <n v="5452"/>
    <n v="5716"/>
    <n v="118"/>
    <n v="124"/>
    <s v=""/>
    <x v="3"/>
  </r>
  <r>
    <x v="14"/>
    <x v="77"/>
    <s v="ES70"/>
    <x v="4"/>
    <x v="4"/>
    <x v="3"/>
    <s v="AAD_NONE"/>
    <s v="ST01041700"/>
    <s v="1"/>
    <s v="9S70-BM21-01122IKT3"/>
    <n v="5679"/>
    <n v="5712"/>
    <n v="4308"/>
    <m/>
    <s v=""/>
    <x v="3"/>
  </r>
  <r>
    <x v="14"/>
    <x v="77"/>
    <s v="ES70"/>
    <x v="4"/>
    <x v="4"/>
    <x v="3"/>
    <s v="AAD_NONE"/>
    <s v="ST01041700"/>
    <s v="1"/>
    <s v="9S70-BM21-01122IKT4"/>
    <n v="10582"/>
    <n v="16300"/>
    <n v="253"/>
    <m/>
    <s v=""/>
    <x v="3"/>
  </r>
  <r>
    <x v="14"/>
    <x v="77"/>
    <s v="ES70"/>
    <x v="4"/>
    <x v="4"/>
    <x v="3"/>
    <s v="AAD_NONE"/>
    <s v="ST01041700"/>
    <s v="1"/>
    <s v="9S70-BM21-01122IKT5"/>
    <n v="500"/>
    <n v="100"/>
    <m/>
    <m/>
    <s v=""/>
    <x v="3"/>
  </r>
  <r>
    <x v="14"/>
    <x v="77"/>
    <s v="ES70"/>
    <x v="4"/>
    <x v="4"/>
    <x v="3"/>
    <s v="AAD_NONE"/>
    <s v="ST01041700"/>
    <s v="1"/>
    <s v="9S70-BM21-01132KOT1"/>
    <n v="15989"/>
    <n v="16294"/>
    <m/>
    <m/>
    <s v=""/>
    <x v="3"/>
  </r>
  <r>
    <x v="14"/>
    <x v="77"/>
    <s v="ES70"/>
    <x v="4"/>
    <x v="4"/>
    <x v="3"/>
    <s v="AAD_NONE"/>
    <s v="ST01041700"/>
    <s v="1"/>
    <s v="9S70-BM21-01132KOT2"/>
    <n v="6861"/>
    <n v="6898"/>
    <n v="6442"/>
    <n v="6561"/>
    <s v=""/>
    <x v="3"/>
  </r>
  <r>
    <x v="14"/>
    <x v="77"/>
    <s v="ES70"/>
    <x v="4"/>
    <x v="4"/>
    <x v="3"/>
    <s v="AAD_NONE"/>
    <s v="ST01041700"/>
    <s v="1"/>
    <s v="9S70-BM21-01222VIS3"/>
    <n v="297"/>
    <m/>
    <m/>
    <m/>
    <s v=""/>
    <x v="3"/>
  </r>
  <r>
    <x v="14"/>
    <x v="77"/>
    <s v="ES70"/>
    <x v="4"/>
    <x v="4"/>
    <x v="3"/>
    <s v="AAD_NONE"/>
    <s v="ST01041700"/>
    <s v="1"/>
    <s v="9S70-BM21-01153IKT6"/>
    <n v="856"/>
    <m/>
    <m/>
    <m/>
    <s v=""/>
    <x v="3"/>
  </r>
  <r>
    <x v="14"/>
    <x v="77"/>
    <s v="ES70"/>
    <x v="4"/>
    <x v="3"/>
    <x v="3"/>
    <s v="AAD_NONE"/>
    <s v="ST01010100"/>
    <s v="1"/>
    <s v="-"/>
    <n v="439"/>
    <n v="435"/>
    <n v="435"/>
    <n v="435"/>
    <s v=""/>
    <x v="3"/>
  </r>
  <r>
    <x v="14"/>
    <x v="77"/>
    <s v="ES70"/>
    <x v="4"/>
    <x v="3"/>
    <x v="3"/>
    <s v="AAD_NONE"/>
    <s v="ST01010200"/>
    <s v="1"/>
    <s v="-"/>
    <n v="13"/>
    <n v="13"/>
    <n v="13"/>
    <n v="13"/>
    <s v=""/>
    <x v="3"/>
  </r>
  <r>
    <x v="14"/>
    <x v="77"/>
    <s v="ES70"/>
    <x v="4"/>
    <x v="3"/>
    <x v="3"/>
    <s v="AAD_NONE"/>
    <s v="ST01010400"/>
    <s v="1"/>
    <s v="-"/>
    <n v="54"/>
    <n v="54"/>
    <n v="54"/>
    <n v="54"/>
    <s v=""/>
    <x v="3"/>
  </r>
  <r>
    <x v="14"/>
    <x v="77"/>
    <s v="ES70"/>
    <x v="4"/>
    <x v="3"/>
    <x v="3"/>
    <s v="AAD_NONE"/>
    <s v="ST01010600"/>
    <s v="1"/>
    <s v="-"/>
    <n v="29"/>
    <n v="29"/>
    <n v="29"/>
    <n v="29"/>
    <s v=""/>
    <x v="3"/>
  </r>
  <r>
    <x v="14"/>
    <x v="77"/>
    <s v="ES70"/>
    <x v="4"/>
    <x v="3"/>
    <x v="3"/>
    <s v="AAD_NONE"/>
    <s v="ST01020900"/>
    <s v="1"/>
    <s v="-"/>
    <n v="4438"/>
    <n v="4430"/>
    <n v="4430"/>
    <n v="4430"/>
    <s v=""/>
    <x v="3"/>
  </r>
  <r>
    <x v="14"/>
    <x v="77"/>
    <s v="ES70"/>
    <x v="4"/>
    <x v="3"/>
    <x v="3"/>
    <s v="AAD_NONE"/>
    <s v="ST01021000"/>
    <s v="1"/>
    <s v="-"/>
    <n v="117623"/>
    <n v="117607"/>
    <n v="117607"/>
    <n v="117607"/>
    <s v=""/>
    <x v="3"/>
  </r>
  <r>
    <x v="14"/>
    <x v="77"/>
    <s v="ES70"/>
    <x v="4"/>
    <x v="3"/>
    <x v="3"/>
    <s v="AAD_NONE"/>
    <s v="ST01021300"/>
    <s v="1"/>
    <s v="-"/>
    <n v="9469"/>
    <n v="9468"/>
    <n v="9468"/>
    <n v="9468"/>
    <s v=""/>
    <x v="3"/>
  </r>
  <r>
    <x v="14"/>
    <x v="77"/>
    <s v="ES70"/>
    <x v="4"/>
    <x v="3"/>
    <x v="3"/>
    <s v="AAD_NONE"/>
    <s v="ST01031100"/>
    <s v="1"/>
    <s v="-"/>
    <n v="4740"/>
    <n v="4733"/>
    <n v="4733"/>
    <n v="4733"/>
    <s v=""/>
    <x v="3"/>
  </r>
  <r>
    <x v="14"/>
    <x v="77"/>
    <s v="ES70"/>
    <x v="4"/>
    <x v="3"/>
    <x v="3"/>
    <s v="AAD_NONE"/>
    <s v="ST01031300"/>
    <s v="1"/>
    <s v="-"/>
    <n v="958"/>
    <n v="1003"/>
    <n v="1003"/>
    <n v="1003"/>
    <s v=""/>
    <x v="3"/>
  </r>
  <r>
    <x v="14"/>
    <x v="77"/>
    <s v="ES70"/>
    <x v="4"/>
    <x v="3"/>
    <x v="3"/>
    <s v="AAD_NONE"/>
    <s v="ST01031400"/>
    <s v="1"/>
    <s v="-"/>
    <n v="3270"/>
    <n v="3268"/>
    <n v="3268"/>
    <n v="3268"/>
    <s v=""/>
    <x v="3"/>
  </r>
  <r>
    <x v="14"/>
    <x v="77"/>
    <s v="ES70"/>
    <x v="4"/>
    <x v="3"/>
    <x v="3"/>
    <s v="AAD_NONE"/>
    <s v="ST01041400"/>
    <s v="1"/>
    <s v="-"/>
    <n v="1093"/>
    <n v="1092"/>
    <n v="1092"/>
    <n v="1092"/>
    <s v=""/>
    <x v="3"/>
  </r>
  <r>
    <x v="14"/>
    <x v="77"/>
    <s v="ES70"/>
    <x v="4"/>
    <x v="3"/>
    <x v="3"/>
    <s v="AAD_NONE"/>
    <s v="ST01041600"/>
    <s v="1"/>
    <s v="-"/>
    <n v="204"/>
    <n v="202"/>
    <n v="202"/>
    <n v="202"/>
    <s v=""/>
    <x v="3"/>
  </r>
  <r>
    <x v="14"/>
    <x v="77"/>
    <s v="ES70"/>
    <x v="4"/>
    <x v="3"/>
    <x v="3"/>
    <s v="AAD_NONE"/>
    <s v="ST01041700"/>
    <s v="1"/>
    <s v="-"/>
    <n v="628"/>
    <n v="627"/>
    <n v="627"/>
    <n v="627"/>
    <s v=""/>
    <x v="3"/>
  </r>
  <r>
    <x v="14"/>
    <x v="77"/>
    <s v="ES70"/>
    <x v="16"/>
    <x v="0"/>
    <x v="3"/>
    <s v="AAD_NONE"/>
    <s v="ST01010100"/>
    <s v="1"/>
    <s v="-"/>
    <n v="965"/>
    <n v="956"/>
    <n v="956"/>
    <n v="956"/>
    <s v=""/>
    <x v="3"/>
  </r>
  <r>
    <x v="14"/>
    <x v="77"/>
    <s v="ES70"/>
    <x v="16"/>
    <x v="0"/>
    <x v="3"/>
    <s v="AAD_NONE"/>
    <s v="ST01010200"/>
    <s v="1"/>
    <s v="-"/>
    <n v="29"/>
    <n v="29"/>
    <n v="29"/>
    <n v="29"/>
    <s v=""/>
    <x v="3"/>
  </r>
  <r>
    <x v="14"/>
    <x v="77"/>
    <s v="ES70"/>
    <x v="16"/>
    <x v="0"/>
    <x v="3"/>
    <s v="AAD_NONE"/>
    <s v="ST01010400"/>
    <s v="1"/>
    <s v="-"/>
    <n v="119"/>
    <n v="118"/>
    <n v="118"/>
    <n v="118"/>
    <s v=""/>
    <x v="3"/>
  </r>
  <r>
    <x v="14"/>
    <x v="77"/>
    <s v="ES70"/>
    <x v="16"/>
    <x v="0"/>
    <x v="3"/>
    <s v="AAD_NONE"/>
    <s v="ST01010600"/>
    <s v="1"/>
    <s v="-"/>
    <n v="120065"/>
    <n v="120064"/>
    <n v="120064"/>
    <n v="120064"/>
    <s v=""/>
    <x v="3"/>
  </r>
  <r>
    <x v="14"/>
    <x v="77"/>
    <s v="ES70"/>
    <x v="16"/>
    <x v="0"/>
    <x v="3"/>
    <s v="AAD_NONE"/>
    <s v="ST01020900"/>
    <s v="1"/>
    <s v="-"/>
    <n v="2064"/>
    <n v="2045"/>
    <n v="2045"/>
    <n v="2045"/>
    <s v=""/>
    <x v="3"/>
  </r>
  <r>
    <x v="14"/>
    <x v="77"/>
    <s v="ES70"/>
    <x v="16"/>
    <x v="0"/>
    <x v="3"/>
    <s v="AAD_NONE"/>
    <s v="ST01021000"/>
    <s v="1"/>
    <s v="-"/>
    <n v="3944"/>
    <n v="3908"/>
    <n v="3908"/>
    <n v="3908"/>
    <s v=""/>
    <x v="3"/>
  </r>
  <r>
    <x v="14"/>
    <x v="77"/>
    <s v="ES70"/>
    <x v="16"/>
    <x v="0"/>
    <x v="3"/>
    <s v="AAD_NONE"/>
    <s v="ST01021300"/>
    <s v="1"/>
    <s v="-"/>
    <n v="122850"/>
    <n v="122847"/>
    <n v="122847"/>
    <n v="122847"/>
    <s v=""/>
    <x v="3"/>
  </r>
  <r>
    <x v="14"/>
    <x v="77"/>
    <s v="ES70"/>
    <x v="16"/>
    <x v="0"/>
    <x v="3"/>
    <s v="AAD_NONE"/>
    <s v="ST01031100"/>
    <s v="1"/>
    <s v="-"/>
    <n v="1628"/>
    <n v="1613"/>
    <n v="1613"/>
    <n v="1613"/>
    <s v=""/>
    <x v="3"/>
  </r>
  <r>
    <x v="14"/>
    <x v="77"/>
    <s v="ES70"/>
    <x v="16"/>
    <x v="0"/>
    <x v="3"/>
    <s v="AAD_NONE"/>
    <s v="ST01031300"/>
    <s v="1"/>
    <s v="-"/>
    <n v="2107"/>
    <n v="2206"/>
    <n v="2206"/>
    <n v="2206"/>
    <s v=""/>
    <x v="3"/>
  </r>
  <r>
    <x v="14"/>
    <x v="77"/>
    <s v="ES70"/>
    <x v="16"/>
    <x v="0"/>
    <x v="3"/>
    <s v="AAD_NONE"/>
    <s v="ST01031400"/>
    <s v="1"/>
    <s v="-"/>
    <n v="594"/>
    <n v="589"/>
    <n v="589"/>
    <n v="589"/>
    <s v=""/>
    <x v="3"/>
  </r>
  <r>
    <x v="14"/>
    <x v="77"/>
    <s v="ES70"/>
    <x v="16"/>
    <x v="0"/>
    <x v="3"/>
    <s v="AAD_NONE"/>
    <s v="ST01041400"/>
    <s v="1"/>
    <s v="-"/>
    <n v="205"/>
    <n v="203"/>
    <n v="203"/>
    <n v="203"/>
    <s v=""/>
    <x v="3"/>
  </r>
  <r>
    <x v="14"/>
    <x v="77"/>
    <s v="ES70"/>
    <x v="16"/>
    <x v="0"/>
    <x v="3"/>
    <s v="AAD_NONE"/>
    <s v="ST01041600"/>
    <s v="1"/>
    <s v="-"/>
    <n v="448"/>
    <n v="444"/>
    <n v="444"/>
    <n v="444"/>
    <s v=""/>
    <x v="3"/>
  </r>
  <r>
    <x v="14"/>
    <x v="77"/>
    <s v="ES70"/>
    <x v="16"/>
    <x v="0"/>
    <x v="3"/>
    <s v="AAD_NONE"/>
    <s v="ST01041700"/>
    <s v="1"/>
    <s v="-"/>
    <n v="281"/>
    <n v="278"/>
    <n v="278"/>
    <n v="278"/>
    <s v=""/>
    <x v="3"/>
  </r>
  <r>
    <x v="14"/>
    <x v="77"/>
    <s v="ES70"/>
    <x v="16"/>
    <x v="0"/>
    <x v="9"/>
    <s v="AAD_NONE"/>
    <s v="ST01020900"/>
    <s v="1"/>
    <s v="-"/>
    <n v="8760"/>
    <n v="8760"/>
    <n v="8760"/>
    <n v="8760"/>
    <s v=""/>
    <x v="9"/>
  </r>
  <r>
    <x v="14"/>
    <x v="77"/>
    <s v="ES70"/>
    <x v="16"/>
    <x v="0"/>
    <x v="9"/>
    <s v="AAD_NONE"/>
    <s v="ST01021300"/>
    <s v="1"/>
    <s v="-"/>
    <n v="3650"/>
    <n v="3650"/>
    <n v="3650"/>
    <n v="3650"/>
    <s v=""/>
    <x v="9"/>
  </r>
  <r>
    <x v="14"/>
    <x v="77"/>
    <s v="ES70"/>
    <x v="16"/>
    <x v="0"/>
    <x v="9"/>
    <s v="AAD_NONE"/>
    <s v="ST01031100"/>
    <s v="1"/>
    <s v="-"/>
    <n v="13140"/>
    <n v="13140"/>
    <n v="13140"/>
    <n v="13140"/>
    <s v=""/>
    <x v="9"/>
  </r>
  <r>
    <x v="14"/>
    <x v="77"/>
    <s v="ES70"/>
    <x v="16"/>
    <x v="0"/>
    <x v="9"/>
    <s v="AAD_NONE"/>
    <s v="ST01031300"/>
    <s v="1"/>
    <s v="-"/>
    <n v="43800"/>
    <n v="43800"/>
    <n v="43800"/>
    <n v="43800"/>
    <s v=""/>
    <x v="9"/>
  </r>
  <r>
    <x v="14"/>
    <x v="77"/>
    <s v="ES70"/>
    <x v="16"/>
    <x v="0"/>
    <x v="9"/>
    <s v="AAD_NONE"/>
    <s v="ST01041700"/>
    <s v="1"/>
    <s v="-"/>
    <n v="3650"/>
    <n v="3650"/>
    <n v="3650"/>
    <n v="3650"/>
    <s v=""/>
    <x v="9"/>
  </r>
  <r>
    <x v="14"/>
    <x v="77"/>
    <s v="ES70"/>
    <x v="17"/>
    <x v="0"/>
    <x v="3"/>
    <s v="AAD_NONE"/>
    <s v="ST01010100"/>
    <s v="1"/>
    <s v="-"/>
    <n v="2619"/>
    <n v="2595"/>
    <n v="2595"/>
    <n v="2595"/>
    <s v=""/>
    <x v="3"/>
  </r>
  <r>
    <x v="14"/>
    <x v="77"/>
    <s v="ES70"/>
    <x v="17"/>
    <x v="0"/>
    <x v="3"/>
    <s v="AAD_NONE"/>
    <s v="ST01010200"/>
    <s v="1"/>
    <s v="-"/>
    <n v="160"/>
    <n v="159"/>
    <n v="159"/>
    <n v="159"/>
    <s v=""/>
    <x v="3"/>
  </r>
  <r>
    <x v="14"/>
    <x v="77"/>
    <s v="ES70"/>
    <x v="17"/>
    <x v="0"/>
    <x v="3"/>
    <s v="AAD_NONE"/>
    <s v="ST01010400"/>
    <s v="1"/>
    <s v="-"/>
    <n v="324"/>
    <n v="321"/>
    <n v="321"/>
    <n v="321"/>
    <s v=""/>
    <x v="3"/>
  </r>
  <r>
    <x v="14"/>
    <x v="77"/>
    <s v="ES70"/>
    <x v="17"/>
    <x v="0"/>
    <x v="3"/>
    <s v="AAD_NONE"/>
    <s v="ST01010600"/>
    <s v="1"/>
    <s v="-"/>
    <n v="178"/>
    <n v="177"/>
    <n v="177"/>
    <n v="177"/>
    <s v=""/>
    <x v="3"/>
  </r>
  <r>
    <x v="14"/>
    <x v="77"/>
    <s v="ES70"/>
    <x v="17"/>
    <x v="0"/>
    <x v="3"/>
    <s v="AAD_NONE"/>
    <s v="ST01020900"/>
    <s v="1"/>
    <s v="-"/>
    <n v="5623"/>
    <n v="5572"/>
    <n v="5572"/>
    <n v="5572"/>
    <s v=""/>
    <x v="3"/>
  </r>
  <r>
    <x v="14"/>
    <x v="77"/>
    <s v="ES70"/>
    <x v="17"/>
    <x v="0"/>
    <x v="3"/>
    <s v="AAD_NONE"/>
    <s v="ST01021000"/>
    <s v="1"/>
    <s v="-"/>
    <n v="12150"/>
    <n v="11350"/>
    <n v="12100"/>
    <n v="12100"/>
    <s v=""/>
    <x v="3"/>
  </r>
  <r>
    <x v="14"/>
    <x v="77"/>
    <s v="ES70"/>
    <x v="17"/>
    <x v="0"/>
    <x v="3"/>
    <s v="AAD_NONE"/>
    <s v="ST01021300"/>
    <s v="1"/>
    <s v="-"/>
    <n v="2691"/>
    <n v="2678"/>
    <n v="2678"/>
    <n v="2678"/>
    <s v=""/>
    <x v="3"/>
  </r>
  <r>
    <x v="14"/>
    <x v="77"/>
    <s v="ES70"/>
    <x v="17"/>
    <x v="0"/>
    <x v="3"/>
    <s v="AAD_NONE"/>
    <s v="ST01031100"/>
    <s v="1"/>
    <s v="-"/>
    <n v="4424"/>
    <n v="4384"/>
    <n v="4384"/>
    <n v="4384"/>
    <s v=""/>
    <x v="3"/>
  </r>
  <r>
    <x v="14"/>
    <x v="77"/>
    <s v="ES70"/>
    <x v="17"/>
    <x v="0"/>
    <x v="3"/>
    <s v="AAD_NONE"/>
    <s v="ST01031300"/>
    <s v="1"/>
    <s v="-"/>
    <n v="6717"/>
    <n v="6981"/>
    <n v="6981"/>
    <n v="6981"/>
    <s v=""/>
    <x v="3"/>
  </r>
  <r>
    <x v="14"/>
    <x v="77"/>
    <s v="ES70"/>
    <x v="17"/>
    <x v="0"/>
    <x v="3"/>
    <s v="AAD_NONE"/>
    <s v="ST01031400"/>
    <s v="1"/>
    <s v="-"/>
    <n v="1620"/>
    <n v="1605"/>
    <n v="1605"/>
    <n v="1605"/>
    <s v=""/>
    <x v="3"/>
  </r>
  <r>
    <x v="14"/>
    <x v="77"/>
    <s v="ES70"/>
    <x v="17"/>
    <x v="0"/>
    <x v="3"/>
    <s v="AAD_NONE"/>
    <s v="ST01041400"/>
    <s v="1"/>
    <s v="-"/>
    <n v="556"/>
    <n v="550"/>
    <n v="550"/>
    <n v="550"/>
    <s v=""/>
    <x v="3"/>
  </r>
  <r>
    <x v="14"/>
    <x v="77"/>
    <s v="ES70"/>
    <x v="17"/>
    <x v="0"/>
    <x v="3"/>
    <s v="AAD_NONE"/>
    <s v="ST01041600"/>
    <s v="1"/>
    <s v="-"/>
    <n v="1215"/>
    <n v="1204"/>
    <n v="1204"/>
    <n v="1204"/>
    <s v=""/>
    <x v="3"/>
  </r>
  <r>
    <x v="14"/>
    <x v="77"/>
    <s v="ES70"/>
    <x v="17"/>
    <x v="0"/>
    <x v="3"/>
    <s v="AAD_NONE"/>
    <s v="ST01041700"/>
    <s v="1"/>
    <s v="-"/>
    <n v="765"/>
    <n v="758"/>
    <n v="758"/>
    <n v="758"/>
    <s v=""/>
    <x v="3"/>
  </r>
  <r>
    <x v="14"/>
    <x v="77"/>
    <s v="ES70"/>
    <x v="17"/>
    <x v="8"/>
    <x v="152"/>
    <s v="AAD_NONE"/>
    <s v="ST01020900"/>
    <s v="1"/>
    <s v="-"/>
    <n v="115000"/>
    <n v="115000"/>
    <n v="115000"/>
    <n v="115000"/>
    <s v=""/>
    <x v="148"/>
  </r>
  <r>
    <x v="14"/>
    <x v="77"/>
    <s v="ES70"/>
    <x v="5"/>
    <x v="2"/>
    <x v="3"/>
    <s v="AAD_NONE"/>
    <s v="ST01010100"/>
    <s v="1"/>
    <s v="-"/>
    <n v="76268"/>
    <n v="72446"/>
    <n v="69939"/>
    <n v="60484"/>
    <s v=""/>
    <x v="3"/>
  </r>
  <r>
    <x v="14"/>
    <x v="77"/>
    <s v="ES70"/>
    <x v="5"/>
    <x v="2"/>
    <x v="3"/>
    <s v="AAD_NONE"/>
    <s v="ST01010200"/>
    <s v="1"/>
    <s v="-"/>
    <n v="82394"/>
    <n v="85854"/>
    <n v="90540"/>
    <n v="80034"/>
    <s v=""/>
    <x v="3"/>
  </r>
  <r>
    <x v="14"/>
    <x v="77"/>
    <s v="ES70"/>
    <x v="5"/>
    <x v="2"/>
    <x v="3"/>
    <s v="AAD_NONE"/>
    <s v="ST01010400"/>
    <s v="1"/>
    <s v="-"/>
    <n v="122885"/>
    <n v="122531"/>
    <n v="122224"/>
    <n v="111398"/>
    <s v=""/>
    <x v="3"/>
  </r>
  <r>
    <x v="14"/>
    <x v="77"/>
    <s v="ES70"/>
    <x v="5"/>
    <x v="2"/>
    <x v="3"/>
    <s v="AAD_NONE"/>
    <s v="ST01010600"/>
    <s v="1"/>
    <s v="-"/>
    <n v="6110"/>
    <n v="5983"/>
    <n v="5684"/>
    <n v="4856"/>
    <s v=""/>
    <x v="3"/>
  </r>
  <r>
    <x v="14"/>
    <x v="77"/>
    <s v="ES70"/>
    <x v="5"/>
    <x v="2"/>
    <x v="3"/>
    <s v="AAD_NONE"/>
    <s v="ST01020900"/>
    <s v="1"/>
    <s v="-"/>
    <n v="267364"/>
    <n v="252985"/>
    <n v="241811"/>
    <n v="184602"/>
    <s v=""/>
    <x v="3"/>
  </r>
  <r>
    <x v="14"/>
    <x v="77"/>
    <s v="ES70"/>
    <x v="5"/>
    <x v="2"/>
    <x v="3"/>
    <s v="AAD_NONE"/>
    <s v="ST01021000"/>
    <s v="1"/>
    <s v="-"/>
    <n v="1644433"/>
    <n v="1596700"/>
    <n v="1513051"/>
    <n v="1305344"/>
    <s v=""/>
    <x v="3"/>
  </r>
  <r>
    <x v="14"/>
    <x v="77"/>
    <s v="ES70"/>
    <x v="5"/>
    <x v="2"/>
    <x v="3"/>
    <s v="AAD_NONE"/>
    <s v="ST01021300"/>
    <s v="1"/>
    <s v="-"/>
    <n v="3201273"/>
    <n v="3208475"/>
    <n v="3074326"/>
    <n v="2828579"/>
    <s v=""/>
    <x v="3"/>
  </r>
  <r>
    <x v="14"/>
    <x v="77"/>
    <s v="ES70"/>
    <x v="5"/>
    <x v="2"/>
    <x v="3"/>
    <s v="AAD_NONE"/>
    <s v="ST01031100"/>
    <s v="1"/>
    <s v="-"/>
    <n v="1054458"/>
    <n v="1078351"/>
    <n v="1066714"/>
    <n v="975127"/>
    <s v=""/>
    <x v="3"/>
  </r>
  <r>
    <x v="14"/>
    <x v="77"/>
    <s v="ES70"/>
    <x v="5"/>
    <x v="2"/>
    <x v="3"/>
    <s v="AAD_NONE"/>
    <s v="ST01031300"/>
    <s v="1"/>
    <s v="-"/>
    <n v="7240568"/>
    <n v="7139860"/>
    <n v="6926962"/>
    <n v="6256781"/>
    <s v=""/>
    <x v="3"/>
  </r>
  <r>
    <x v="14"/>
    <x v="77"/>
    <s v="ES70"/>
    <x v="5"/>
    <x v="2"/>
    <x v="3"/>
    <s v="AAD_NONE"/>
    <s v="ST01031400"/>
    <s v="1"/>
    <s v="-"/>
    <n v="211838"/>
    <n v="211115"/>
    <n v="209344"/>
    <n v="191166"/>
    <s v=""/>
    <x v="3"/>
  </r>
  <r>
    <x v="14"/>
    <x v="77"/>
    <s v="ES70"/>
    <x v="5"/>
    <x v="2"/>
    <x v="3"/>
    <s v="AAD_NONE"/>
    <s v="ST01041400"/>
    <s v="1"/>
    <s v="-"/>
    <n v="99871"/>
    <n v="116491"/>
    <n v="116137"/>
    <n v="114259"/>
    <s v=""/>
    <x v="3"/>
  </r>
  <r>
    <x v="14"/>
    <x v="77"/>
    <s v="ES70"/>
    <x v="5"/>
    <x v="2"/>
    <x v="3"/>
    <s v="AAD_NONE"/>
    <s v="ST01041600"/>
    <s v="1"/>
    <s v="-"/>
    <n v="15566"/>
    <n v="15441"/>
    <n v="14678"/>
    <n v="10649"/>
    <s v=""/>
    <x v="3"/>
  </r>
  <r>
    <x v="14"/>
    <x v="77"/>
    <s v="ES70"/>
    <x v="5"/>
    <x v="2"/>
    <x v="3"/>
    <s v="AAD_NONE"/>
    <s v="ST01041700"/>
    <s v="1"/>
    <s v="-"/>
    <n v="96774"/>
    <n v="94080"/>
    <n v="86240"/>
    <n v="83106"/>
    <s v=""/>
    <x v="3"/>
  </r>
  <r>
    <x v="14"/>
    <x v="77"/>
    <s v="ES70"/>
    <x v="10"/>
    <x v="4"/>
    <x v="3"/>
    <s v="AAD_NONE"/>
    <s v="XX01000000"/>
    <s v="1"/>
    <s v="9S70-MU00-FXEURLO-24"/>
    <n v="16273"/>
    <m/>
    <m/>
    <m/>
    <s v=""/>
    <x v="3"/>
  </r>
  <r>
    <x v="14"/>
    <x v="77"/>
    <s v="ES70"/>
    <x v="10"/>
    <x v="4"/>
    <x v="3"/>
    <s v="AAD_NONE"/>
    <s v="XX01000000"/>
    <s v="1"/>
    <s v="9S70-MU21-VANGUARD"/>
    <n v="38188"/>
    <n v="25688"/>
    <m/>
    <m/>
    <s v=""/>
    <x v="3"/>
  </r>
  <r>
    <x v="14"/>
    <x v="77"/>
    <s v="ES70"/>
    <x v="10"/>
    <x v="4"/>
    <x v="3"/>
    <s v="AAD_NONE"/>
    <s v="XX01000000"/>
    <s v="1"/>
    <s v="9S70-BM21-01163IKT7"/>
    <n v="232341"/>
    <m/>
    <m/>
    <m/>
    <s v=""/>
    <x v="3"/>
  </r>
  <r>
    <x v="14"/>
    <x v="77"/>
    <s v="ES70"/>
    <x v="10"/>
    <x v="4"/>
    <x v="3"/>
    <s v="AAD_NONE"/>
    <s v="XX01000000"/>
    <s v="1"/>
    <s v="9S70-AM21-01112RVK1"/>
    <n v="502170"/>
    <n v="522915"/>
    <n v="543026"/>
    <m/>
    <s v=""/>
    <x v="3"/>
  </r>
  <r>
    <x v="14"/>
    <x v="77"/>
    <s v="ES70"/>
    <x v="10"/>
    <x v="4"/>
    <x v="3"/>
    <s v="AAD_NONE"/>
    <s v="XX01000000"/>
    <s v="1"/>
    <s v="9S70-AM21-01112RVK2"/>
    <n v="31322"/>
    <n v="31457"/>
    <n v="31586"/>
    <n v="29402"/>
    <s v=""/>
    <x v="3"/>
  </r>
  <r>
    <x v="14"/>
    <x v="77"/>
    <s v="ES70"/>
    <x v="10"/>
    <x v="4"/>
    <x v="3"/>
    <s v="AAD_NONE"/>
    <s v="XX01000000"/>
    <s v="1"/>
    <s v="9S70-AM21-01112RVK3"/>
    <n v="122465"/>
    <n v="122203"/>
    <n v="124923"/>
    <m/>
    <s v=""/>
    <x v="3"/>
  </r>
  <r>
    <x v="14"/>
    <x v="77"/>
    <s v="ES70"/>
    <x v="10"/>
    <x v="4"/>
    <x v="3"/>
    <s v="AAD_NONE"/>
    <s v="XX01000000"/>
    <s v="1"/>
    <s v="9S70-AM21-01212MIGN"/>
    <n v="217979"/>
    <n v="227471"/>
    <n v="236554"/>
    <m/>
    <s v=""/>
    <x v="3"/>
  </r>
  <r>
    <x v="14"/>
    <x v="77"/>
    <s v="ES70"/>
    <x v="10"/>
    <x v="4"/>
    <x v="3"/>
    <s v="AAD_NONE"/>
    <s v="XX01000000"/>
    <s v="1"/>
    <s v="9S70-AM21-01312TAG1"/>
    <n v="125936"/>
    <n v="126356"/>
    <n v="131145"/>
    <m/>
    <s v=""/>
    <x v="3"/>
  </r>
  <r>
    <x v="14"/>
    <x v="77"/>
    <s v="ES70"/>
    <x v="10"/>
    <x v="4"/>
    <x v="3"/>
    <s v="AAD_NONE"/>
    <s v="XX01000000"/>
    <s v="1"/>
    <s v="9S70-AM21-01312TAG2"/>
    <n v="31322"/>
    <n v="31457"/>
    <n v="31586"/>
    <n v="29402"/>
    <s v=""/>
    <x v="3"/>
  </r>
  <r>
    <x v="14"/>
    <x v="77"/>
    <s v="ES70"/>
    <x v="10"/>
    <x v="4"/>
    <x v="3"/>
    <s v="AAD_NONE"/>
    <s v="XX01000000"/>
    <s v="1"/>
    <s v="9S70-AM21-01312TAG3"/>
    <n v="455637"/>
    <n v="465819"/>
    <n v="479181"/>
    <n v="118768"/>
    <s v=""/>
    <x v="3"/>
  </r>
  <r>
    <x v="14"/>
    <x v="77"/>
    <s v="ES70"/>
    <x v="10"/>
    <x v="4"/>
    <x v="3"/>
    <s v="AAD_NONE"/>
    <s v="XX01000000"/>
    <s v="1"/>
    <s v="9S70-AM21-01312TAG4"/>
    <n v="106665"/>
    <n v="109922"/>
    <n v="113159"/>
    <n v="94163"/>
    <s v=""/>
    <x v="3"/>
  </r>
  <r>
    <x v="14"/>
    <x v="77"/>
    <s v="ES70"/>
    <x v="10"/>
    <x v="4"/>
    <x v="3"/>
    <s v="AAD_NONE"/>
    <s v="XX01000000"/>
    <s v="1"/>
    <s v="9S70-AM21-01312MASS"/>
    <n v="179916"/>
    <n v="186003"/>
    <m/>
    <m/>
    <s v=""/>
    <x v="3"/>
  </r>
  <r>
    <x v="14"/>
    <x v="77"/>
    <s v="ES70"/>
    <x v="10"/>
    <x v="4"/>
    <x v="3"/>
    <s v="AAD_NONE"/>
    <s v="XX01000000"/>
    <s v="1"/>
    <s v="9S70-AM21-01312TAG5"/>
    <n v="21495"/>
    <n v="21858"/>
    <n v="22395"/>
    <n v="7586"/>
    <s v=""/>
    <x v="3"/>
  </r>
  <r>
    <x v="14"/>
    <x v="77"/>
    <s v="ES70"/>
    <x v="10"/>
    <x v="4"/>
    <x v="3"/>
    <s v="AAD_NONE"/>
    <s v="XX01000000"/>
    <s v="1"/>
    <s v="9S70-IS21-01112PNR1"/>
    <n v="65192"/>
    <n v="65517"/>
    <n v="73040"/>
    <n v="67411"/>
    <s v=""/>
    <x v="3"/>
  </r>
  <r>
    <x v="14"/>
    <x v="77"/>
    <s v="ES70"/>
    <x v="10"/>
    <x v="4"/>
    <x v="3"/>
    <s v="AAD_NONE"/>
    <s v="XX01000000"/>
    <s v="1"/>
    <s v="9S70-IS21-01112PIU1"/>
    <n v="130679"/>
    <n v="136299"/>
    <n v="142023"/>
    <n v="147988"/>
    <s v=""/>
    <x v="3"/>
  </r>
  <r>
    <x v="14"/>
    <x v="77"/>
    <s v="ES70"/>
    <x v="10"/>
    <x v="4"/>
    <x v="3"/>
    <s v="AAD_NONE"/>
    <s v="XX01000000"/>
    <s v="1"/>
    <s v="9S70-IS21-01212KOT1"/>
    <n v="50703"/>
    <n v="47212"/>
    <m/>
    <m/>
    <s v=""/>
    <x v="3"/>
  </r>
  <r>
    <x v="14"/>
    <x v="77"/>
    <s v="ES70"/>
    <x v="10"/>
    <x v="4"/>
    <x v="3"/>
    <s v="AAD_NONE"/>
    <s v="XX01000000"/>
    <s v="1"/>
    <s v="9S70-IS21-01212KOT2"/>
    <n v="8612"/>
    <n v="8748"/>
    <m/>
    <m/>
    <s v=""/>
    <x v="3"/>
  </r>
  <r>
    <x v="14"/>
    <x v="77"/>
    <s v="ES70"/>
    <x v="10"/>
    <x v="4"/>
    <x v="3"/>
    <s v="AAD_NONE"/>
    <s v="XX01000000"/>
    <s v="1"/>
    <s v="9S70-IS21-01332KOT3"/>
    <n v="105434"/>
    <n v="106821"/>
    <n v="109782"/>
    <m/>
    <s v=""/>
    <x v="3"/>
  </r>
  <r>
    <x v="14"/>
    <x v="77"/>
    <s v="ES70"/>
    <x v="10"/>
    <x v="4"/>
    <x v="3"/>
    <s v="AAD_NONE"/>
    <s v="XX01000000"/>
    <s v="1"/>
    <s v="9S70-IS21-01342VAR1"/>
    <n v="94966"/>
    <n v="94966"/>
    <n v="94966"/>
    <m/>
    <s v=""/>
    <x v="3"/>
  </r>
  <r>
    <x v="14"/>
    <x v="77"/>
    <s v="ES70"/>
    <x v="10"/>
    <x v="4"/>
    <x v="3"/>
    <s v="AAD_NONE"/>
    <s v="XX01000000"/>
    <s v="1"/>
    <s v="9S70-IS21-01342VAR2"/>
    <n v="369565"/>
    <m/>
    <m/>
    <n v="123375"/>
    <s v=""/>
    <x v="3"/>
  </r>
  <r>
    <x v="14"/>
    <x v="77"/>
    <s v="ES70"/>
    <x v="10"/>
    <x v="4"/>
    <x v="3"/>
    <s v="AAD_NONE"/>
    <s v="XX01000000"/>
    <s v="1"/>
    <s v="9S70-IS21-01122IKT1"/>
    <n v="557848"/>
    <n v="102046"/>
    <n v="77028"/>
    <n v="77028"/>
    <s v=""/>
    <x v="3"/>
  </r>
  <r>
    <x v="14"/>
    <x v="77"/>
    <s v="ES70"/>
    <x v="10"/>
    <x v="4"/>
    <x v="3"/>
    <s v="AAD_NONE"/>
    <s v="XX01000000"/>
    <s v="1"/>
    <s v="9S70-IS21-01122IKT2"/>
    <n v="39927"/>
    <n v="42229"/>
    <n v="32655"/>
    <n v="255460"/>
    <s v=""/>
    <x v="3"/>
  </r>
  <r>
    <x v="14"/>
    <x v="77"/>
    <s v="ES70"/>
    <x v="10"/>
    <x v="4"/>
    <x v="3"/>
    <s v="AAD_NONE"/>
    <s v="XX01000000"/>
    <s v="1"/>
    <s v="9S70-IS21-01122IKT3"/>
    <n v="347453"/>
    <n v="210483"/>
    <n v="186948"/>
    <m/>
    <s v=""/>
    <x v="3"/>
  </r>
  <r>
    <x v="14"/>
    <x v="77"/>
    <s v="ES70"/>
    <x v="10"/>
    <x v="4"/>
    <x v="3"/>
    <s v="AAD_NONE"/>
    <s v="XX01000000"/>
    <s v="1"/>
    <s v="9S70-IS21-01122IKT4"/>
    <n v="24058"/>
    <n v="27126"/>
    <n v="27772"/>
    <n v="27056"/>
    <s v=""/>
    <x v="3"/>
  </r>
  <r>
    <x v="14"/>
    <x v="77"/>
    <s v="ES70"/>
    <x v="10"/>
    <x v="4"/>
    <x v="3"/>
    <s v="AAD_NONE"/>
    <s v="XX01000000"/>
    <s v="1"/>
    <s v="9S70-IS21-01122IKT5"/>
    <n v="237544"/>
    <n v="248998"/>
    <m/>
    <m/>
    <s v=""/>
    <x v="3"/>
  </r>
  <r>
    <x v="14"/>
    <x v="77"/>
    <s v="ES70"/>
    <x v="10"/>
    <x v="4"/>
    <x v="3"/>
    <s v="AAD_NONE"/>
    <s v="XX01000000"/>
    <s v="1"/>
    <s v="9S70-IS21-01122IKT6"/>
    <n v="182499"/>
    <n v="227671"/>
    <m/>
    <m/>
    <s v=""/>
    <x v="3"/>
  </r>
  <r>
    <x v="14"/>
    <x v="77"/>
    <s v="ES70"/>
    <x v="10"/>
    <x v="4"/>
    <x v="3"/>
    <s v="AAD_NONE"/>
    <s v="XX01000000"/>
    <s v="1"/>
    <s v="9S70-IS21-01122IKT7"/>
    <n v="174520"/>
    <n v="177242"/>
    <n v="191685"/>
    <n v="405776"/>
    <s v=""/>
    <x v="3"/>
  </r>
  <r>
    <x v="14"/>
    <x v="77"/>
    <s v="ES70"/>
    <x v="10"/>
    <x v="4"/>
    <x v="3"/>
    <s v="AAD_NONE"/>
    <s v="XX01000000"/>
    <s v="1"/>
    <s v="9S70-IS21-01122IKT8"/>
    <n v="129863"/>
    <n v="134909"/>
    <n v="130957"/>
    <n v="137525"/>
    <s v=""/>
    <x v="3"/>
  </r>
  <r>
    <x v="14"/>
    <x v="77"/>
    <s v="ES70"/>
    <x v="10"/>
    <x v="4"/>
    <x v="3"/>
    <s v="AAD_NONE"/>
    <s v="XX01000000"/>
    <s v="1"/>
    <s v="9S70-IS21-01312KYB1"/>
    <n v="131266"/>
    <n v="446310"/>
    <n v="92882"/>
    <n v="72320"/>
    <s v=""/>
    <x v="3"/>
  </r>
  <r>
    <x v="14"/>
    <x v="77"/>
    <s v="ES70"/>
    <x v="10"/>
    <x v="4"/>
    <x v="3"/>
    <s v="AAD_NONE"/>
    <s v="XX01000000"/>
    <s v="1"/>
    <s v="9S70-IS21-01312KYB2"/>
    <n v="204714"/>
    <n v="214348"/>
    <n v="223982"/>
    <n v="230719"/>
    <s v=""/>
    <x v="3"/>
  </r>
  <r>
    <x v="14"/>
    <x v="77"/>
    <s v="ES70"/>
    <x v="10"/>
    <x v="4"/>
    <x v="3"/>
    <s v="AAD_NONE"/>
    <s v="XX01000000"/>
    <s v="1"/>
    <s v="9S70-IS21-01212KOT5"/>
    <n v="7650"/>
    <n v="7650"/>
    <m/>
    <m/>
    <s v=""/>
    <x v="3"/>
  </r>
  <r>
    <x v="14"/>
    <x v="77"/>
    <s v="ES70"/>
    <x v="10"/>
    <x v="4"/>
    <x v="3"/>
    <s v="AAD_NONE"/>
    <s v="XX01000000"/>
    <s v="1"/>
    <s v="9S70-BM21-01143VAR10"/>
    <n v="1913532"/>
    <m/>
    <m/>
    <m/>
    <s v=""/>
    <x v="3"/>
  </r>
  <r>
    <x v="14"/>
    <x v="77"/>
    <s v="ES70"/>
    <x v="10"/>
    <x v="4"/>
    <x v="3"/>
    <s v="AAD_NONE"/>
    <s v="XX01000000"/>
    <s v="1"/>
    <s v="9S70-BM21-01112VAR1"/>
    <n v="244683"/>
    <n v="246854"/>
    <n v="247838"/>
    <n v="248862"/>
    <s v=""/>
    <x v="3"/>
  </r>
  <r>
    <x v="14"/>
    <x v="77"/>
    <s v="ES70"/>
    <x v="10"/>
    <x v="4"/>
    <x v="3"/>
    <s v="AAD_NONE"/>
    <s v="XX01000000"/>
    <s v="1"/>
    <s v="9S70-BM21-01112VAR2"/>
    <n v="233932"/>
    <n v="7214"/>
    <m/>
    <m/>
    <s v=""/>
    <x v="3"/>
  </r>
  <r>
    <x v="14"/>
    <x v="77"/>
    <s v="ES70"/>
    <x v="10"/>
    <x v="4"/>
    <x v="3"/>
    <s v="AAD_NONE"/>
    <s v="XX01000000"/>
    <s v="1"/>
    <s v="9S70-BM21-01112VAR3"/>
    <n v="926835"/>
    <n v="2289822"/>
    <m/>
    <m/>
    <s v=""/>
    <x v="3"/>
  </r>
  <r>
    <x v="14"/>
    <x v="77"/>
    <s v="ES70"/>
    <x v="10"/>
    <x v="4"/>
    <x v="3"/>
    <s v="AAD_NONE"/>
    <s v="XX01000000"/>
    <s v="1"/>
    <s v="9S70-BM21-01112VAR4"/>
    <n v="5390602"/>
    <m/>
    <m/>
    <m/>
    <s v=""/>
    <x v="3"/>
  </r>
  <r>
    <x v="14"/>
    <x v="77"/>
    <s v="ES70"/>
    <x v="10"/>
    <x v="4"/>
    <x v="3"/>
    <s v="AAD_NONE"/>
    <s v="XX01000000"/>
    <s v="1"/>
    <s v="9S70-BM21-01112VAR5"/>
    <n v="252617"/>
    <n v="266201"/>
    <n v="145942"/>
    <m/>
    <s v=""/>
    <x v="3"/>
  </r>
  <r>
    <x v="14"/>
    <x v="77"/>
    <s v="ES70"/>
    <x v="10"/>
    <x v="4"/>
    <x v="3"/>
    <s v="AAD_NONE"/>
    <s v="XX01000000"/>
    <s v="1"/>
    <s v="9S70-BM21-01112VAR6"/>
    <n v="193583"/>
    <n v="441689"/>
    <n v="993186"/>
    <n v="993391"/>
    <s v=""/>
    <x v="3"/>
  </r>
  <r>
    <x v="14"/>
    <x v="77"/>
    <s v="ES70"/>
    <x v="10"/>
    <x v="4"/>
    <x v="3"/>
    <s v="AAD_NONE"/>
    <s v="XX01000000"/>
    <s v="1"/>
    <s v="9S70-BM21-01112VAR8"/>
    <n v="736425"/>
    <m/>
    <m/>
    <m/>
    <s v=""/>
    <x v="3"/>
  </r>
  <r>
    <x v="14"/>
    <x v="77"/>
    <s v="ES70"/>
    <x v="10"/>
    <x v="4"/>
    <x v="3"/>
    <s v="AAD_NONE"/>
    <s v="XX01000000"/>
    <s v="1"/>
    <s v="9S70-BM21-01112VAR9"/>
    <n v="208109"/>
    <n v="208298"/>
    <n v="208061"/>
    <n v="208174"/>
    <s v=""/>
    <x v="3"/>
  </r>
  <r>
    <x v="14"/>
    <x v="77"/>
    <s v="ES70"/>
    <x v="10"/>
    <x v="4"/>
    <x v="3"/>
    <s v="AAD_NONE"/>
    <s v="XX01000000"/>
    <s v="1"/>
    <s v="9S70-BM21-01122IKT1"/>
    <n v="495"/>
    <n v="545"/>
    <n v="599"/>
    <n v="659"/>
    <s v=""/>
    <x v="3"/>
  </r>
  <r>
    <x v="14"/>
    <x v="77"/>
    <s v="ES70"/>
    <x v="10"/>
    <x v="4"/>
    <x v="3"/>
    <s v="AAD_NONE"/>
    <s v="XX01000000"/>
    <s v="1"/>
    <s v="9S70-BM21-01122IKT2"/>
    <n v="39274"/>
    <n v="105801"/>
    <n v="51130"/>
    <n v="53686"/>
    <s v=""/>
    <x v="3"/>
  </r>
  <r>
    <x v="14"/>
    <x v="77"/>
    <s v="ES70"/>
    <x v="10"/>
    <x v="4"/>
    <x v="3"/>
    <s v="AAD_NONE"/>
    <s v="XX01000000"/>
    <s v="1"/>
    <s v="9S70-BM21-01122IKT3"/>
    <n v="319736"/>
    <n v="311056"/>
    <n v="224490"/>
    <m/>
    <s v=""/>
    <x v="3"/>
  </r>
  <r>
    <x v="14"/>
    <x v="77"/>
    <s v="ES70"/>
    <x v="10"/>
    <x v="4"/>
    <x v="3"/>
    <s v="AAD_NONE"/>
    <s v="XX01000000"/>
    <s v="1"/>
    <s v="9S70-BM21-01122IKT4"/>
    <n v="188901"/>
    <n v="177960"/>
    <n v="42942"/>
    <m/>
    <s v=""/>
    <x v="3"/>
  </r>
  <r>
    <x v="14"/>
    <x v="77"/>
    <s v="ES70"/>
    <x v="10"/>
    <x v="4"/>
    <x v="3"/>
    <s v="AAD_NONE"/>
    <s v="XX01000000"/>
    <s v="1"/>
    <s v="9S70-BM21-01122IKT5"/>
    <n v="50220"/>
    <n v="12949"/>
    <m/>
    <m/>
    <s v=""/>
    <x v="3"/>
  </r>
  <r>
    <x v="14"/>
    <x v="77"/>
    <s v="ES70"/>
    <x v="10"/>
    <x v="4"/>
    <x v="3"/>
    <s v="AAD_NONE"/>
    <s v="XX01000000"/>
    <s v="1"/>
    <s v="9S70-BM21-01132KOT1"/>
    <n v="147483"/>
    <n v="152517"/>
    <m/>
    <m/>
    <s v=""/>
    <x v="3"/>
  </r>
  <r>
    <x v="14"/>
    <x v="77"/>
    <s v="ES70"/>
    <x v="10"/>
    <x v="4"/>
    <x v="3"/>
    <s v="AAD_NONE"/>
    <s v="XX01000000"/>
    <s v="1"/>
    <s v="9S70-BM21-01132KOT2"/>
    <n v="69182"/>
    <n v="64245"/>
    <n v="61206"/>
    <n v="62582"/>
    <s v=""/>
    <x v="3"/>
  </r>
  <r>
    <x v="14"/>
    <x v="77"/>
    <s v="ES70"/>
    <x v="10"/>
    <x v="4"/>
    <x v="3"/>
    <s v="AAD_NONE"/>
    <s v="XX01000000"/>
    <s v="1"/>
    <s v="9S70-BM21-01222VIS1"/>
    <m/>
    <n v="150098"/>
    <m/>
    <m/>
    <s v=""/>
    <x v="3"/>
  </r>
  <r>
    <x v="14"/>
    <x v="77"/>
    <s v="ES70"/>
    <x v="10"/>
    <x v="4"/>
    <x v="3"/>
    <s v="AAD_NONE"/>
    <s v="XX01000000"/>
    <s v="1"/>
    <s v="9S70-BM21-01222VIS3"/>
    <n v="112489"/>
    <m/>
    <m/>
    <m/>
    <s v=""/>
    <x v="3"/>
  </r>
  <r>
    <x v="14"/>
    <x v="77"/>
    <s v="ES70"/>
    <x v="10"/>
    <x v="4"/>
    <x v="3"/>
    <s v="AAD_NONE"/>
    <s v="XX01000000"/>
    <s v="1"/>
    <s v="9S70-BM21-01153IKT6"/>
    <n v="63712"/>
    <m/>
    <m/>
    <m/>
    <s v=""/>
    <x v="3"/>
  </r>
  <r>
    <x v="14"/>
    <x v="77"/>
    <s v="ES70"/>
    <x v="10"/>
    <x v="4"/>
    <x v="3"/>
    <s v="AAD_NONE"/>
    <s v="XX01000000"/>
    <s v="1"/>
    <s v="9S70-BM21-01173PATR"/>
    <n v="1764000"/>
    <m/>
    <m/>
    <m/>
    <s v=""/>
    <x v="3"/>
  </r>
  <r>
    <x v="14"/>
    <x v="77"/>
    <s v="ES70"/>
    <x v="10"/>
    <x v="4"/>
    <x v="3"/>
    <s v="AAD_NONE"/>
    <s v="XX01000000"/>
    <s v="1"/>
    <s v="9S70-BM21-01132KOT3"/>
    <n v="91713"/>
    <n v="88844"/>
    <m/>
    <m/>
    <s v=""/>
    <x v="3"/>
  </r>
  <r>
    <x v="14"/>
    <x v="77"/>
    <s v="ES70"/>
    <x v="10"/>
    <x v="4"/>
    <x v="3"/>
    <s v="AAD_NONE"/>
    <s v="XX01000000"/>
    <s v="1"/>
    <s v="9S70-BM21-01112VAR11"/>
    <n v="207369"/>
    <n v="190401"/>
    <m/>
    <m/>
    <s v=""/>
    <x v="3"/>
  </r>
  <r>
    <x v="14"/>
    <x v="77"/>
    <s v="ES70"/>
    <x v="10"/>
    <x v="4"/>
    <x v="3"/>
    <s v="AAD_NONE"/>
    <s v="XX01000000"/>
    <s v="1"/>
    <s v="1S70-CF21-02332MERES"/>
    <n v="2119962"/>
    <n v="1026365"/>
    <n v="144117"/>
    <m/>
    <s v=""/>
    <x v="3"/>
  </r>
  <r>
    <x v="14"/>
    <x v="77"/>
    <s v="ES70"/>
    <x v="10"/>
    <x v="4"/>
    <x v="70"/>
    <s v="AAD_NONE"/>
    <s v="XX01000000"/>
    <s v="1"/>
    <s v="9S70-FRONTEX"/>
    <n v="1600000"/>
    <n v="1600000"/>
    <n v="1600000"/>
    <n v="1600000"/>
    <s v=""/>
    <x v="67"/>
  </r>
  <r>
    <x v="14"/>
    <x v="77"/>
    <s v="ES70"/>
    <x v="10"/>
    <x v="4"/>
    <x v="70"/>
    <s v="AAD_NONE"/>
    <s v="XX01000000"/>
    <s v="1"/>
    <s v="9S70-MU21-POLIIICE"/>
    <n v="12905"/>
    <m/>
    <m/>
    <m/>
    <s v=""/>
    <x v="67"/>
  </r>
  <r>
    <x v="14"/>
    <x v="77"/>
    <s v="ES70"/>
    <x v="10"/>
    <x v="4"/>
    <x v="70"/>
    <s v="AAD_NONE"/>
    <s v="XX01000000"/>
    <s v="1"/>
    <s v="9S70-MU21-VIGILANT"/>
    <n v="4750"/>
    <m/>
    <m/>
    <m/>
    <s v=""/>
    <x v="67"/>
  </r>
  <r>
    <x v="14"/>
    <x v="77"/>
    <s v="ES70"/>
    <x v="10"/>
    <x v="4"/>
    <x v="70"/>
    <s v="AAD_NONE"/>
    <s v="XX01000000"/>
    <s v="1"/>
    <s v="9S70-MU14-NOTIONES"/>
    <n v="3375"/>
    <n v="4456"/>
    <m/>
    <m/>
    <s v=""/>
    <x v="67"/>
  </r>
  <r>
    <x v="14"/>
    <x v="77"/>
    <s v="ES70"/>
    <x v="10"/>
    <x v="4"/>
    <x v="70"/>
    <s v="AAD_NONE"/>
    <s v="XX01000000"/>
    <s v="1"/>
    <s v="9S70-MU14-STARLIGHT"/>
    <n v="20500"/>
    <m/>
    <m/>
    <m/>
    <s v=""/>
    <x v="67"/>
  </r>
  <r>
    <x v="14"/>
    <x v="77"/>
    <s v="ES70"/>
    <x v="24"/>
    <x v="0"/>
    <x v="3"/>
    <s v="AAD_NONE"/>
    <s v="ST01010100"/>
    <s v="1"/>
    <s v="-"/>
    <n v="3060"/>
    <n v="3031"/>
    <n v="3031"/>
    <n v="3031"/>
    <s v=""/>
    <x v="3"/>
  </r>
  <r>
    <x v="14"/>
    <x v="77"/>
    <s v="ES70"/>
    <x v="24"/>
    <x v="0"/>
    <x v="3"/>
    <s v="AAD_NONE"/>
    <s v="ST01010200"/>
    <s v="1"/>
    <s v="-"/>
    <n v="91"/>
    <n v="90"/>
    <n v="90"/>
    <n v="90"/>
    <s v=""/>
    <x v="3"/>
  </r>
  <r>
    <x v="14"/>
    <x v="77"/>
    <s v="ES70"/>
    <x v="24"/>
    <x v="0"/>
    <x v="3"/>
    <s v="AAD_NONE"/>
    <s v="ST01010400"/>
    <s v="1"/>
    <s v="-"/>
    <n v="377"/>
    <n v="373"/>
    <n v="373"/>
    <n v="373"/>
    <s v=""/>
    <x v="3"/>
  </r>
  <r>
    <x v="14"/>
    <x v="77"/>
    <s v="ES70"/>
    <x v="24"/>
    <x v="0"/>
    <x v="3"/>
    <s v="AAD_NONE"/>
    <s v="ST01010600"/>
    <s v="1"/>
    <s v="-"/>
    <n v="205"/>
    <n v="204"/>
    <n v="204"/>
    <n v="204"/>
    <s v=""/>
    <x v="3"/>
  </r>
  <r>
    <x v="14"/>
    <x v="77"/>
    <s v="ES70"/>
    <x v="24"/>
    <x v="0"/>
    <x v="3"/>
    <s v="AAD_NONE"/>
    <s v="ST01020900"/>
    <s v="1"/>
    <s v="-"/>
    <n v="6541"/>
    <n v="6481"/>
    <n v="6481"/>
    <n v="6481"/>
    <s v=""/>
    <x v="3"/>
  </r>
  <r>
    <x v="14"/>
    <x v="77"/>
    <s v="ES70"/>
    <x v="24"/>
    <x v="0"/>
    <x v="3"/>
    <s v="AAD_NONE"/>
    <s v="ST01021000"/>
    <s v="1"/>
    <s v="-"/>
    <n v="1586087"/>
    <n v="1585972"/>
    <n v="1585972"/>
    <n v="1585972"/>
    <s v=""/>
    <x v="3"/>
  </r>
  <r>
    <x v="14"/>
    <x v="77"/>
    <s v="ES70"/>
    <x v="24"/>
    <x v="0"/>
    <x v="3"/>
    <s v="AAD_NONE"/>
    <s v="ST01021300"/>
    <s v="1"/>
    <s v="-"/>
    <n v="1110"/>
    <n v="1100"/>
    <n v="1100"/>
    <n v="1100"/>
    <s v=""/>
    <x v="3"/>
  </r>
  <r>
    <x v="14"/>
    <x v="77"/>
    <s v="ES70"/>
    <x v="24"/>
    <x v="0"/>
    <x v="3"/>
    <s v="AAD_NONE"/>
    <s v="ST01031100"/>
    <s v="1"/>
    <s v="-"/>
    <n v="6442875"/>
    <n v="6442828"/>
    <n v="6442828"/>
    <n v="6442828"/>
    <s v=""/>
    <x v="3"/>
  </r>
  <r>
    <x v="14"/>
    <x v="77"/>
    <s v="ES70"/>
    <x v="24"/>
    <x v="0"/>
    <x v="3"/>
    <s v="AAD_NONE"/>
    <s v="ST01031300"/>
    <s v="1"/>
    <s v="-"/>
    <n v="6679"/>
    <n v="6990"/>
    <n v="6990"/>
    <n v="6990"/>
    <s v=""/>
    <x v="3"/>
  </r>
  <r>
    <x v="14"/>
    <x v="77"/>
    <s v="ES70"/>
    <x v="24"/>
    <x v="0"/>
    <x v="3"/>
    <s v="AAD_NONE"/>
    <s v="ST01031400"/>
    <s v="1"/>
    <s v="-"/>
    <n v="163206"/>
    <n v="163188"/>
    <n v="163188"/>
    <n v="163188"/>
    <s v=""/>
    <x v="3"/>
  </r>
  <r>
    <x v="14"/>
    <x v="77"/>
    <s v="ES70"/>
    <x v="24"/>
    <x v="0"/>
    <x v="3"/>
    <s v="AAD_NONE"/>
    <s v="ST01041400"/>
    <s v="1"/>
    <s v="-"/>
    <n v="651"/>
    <n v="645"/>
    <n v="645"/>
    <n v="645"/>
    <s v=""/>
    <x v="3"/>
  </r>
  <r>
    <x v="14"/>
    <x v="77"/>
    <s v="ES70"/>
    <x v="24"/>
    <x v="0"/>
    <x v="3"/>
    <s v="AAD_NONE"/>
    <s v="ST01041600"/>
    <s v="1"/>
    <s v="-"/>
    <n v="1420"/>
    <n v="1407"/>
    <n v="1407"/>
    <n v="1407"/>
    <s v=""/>
    <x v="3"/>
  </r>
  <r>
    <x v="14"/>
    <x v="77"/>
    <s v="ES70"/>
    <x v="24"/>
    <x v="0"/>
    <x v="3"/>
    <s v="AAD_NONE"/>
    <s v="ST01041700"/>
    <s v="1"/>
    <s v="-"/>
    <n v="890"/>
    <n v="882"/>
    <n v="882"/>
    <n v="882"/>
    <s v=""/>
    <x v="3"/>
  </r>
  <r>
    <x v="14"/>
    <x v="77"/>
    <s v="ES70"/>
    <x v="8"/>
    <x v="1"/>
    <x v="3"/>
    <s v="AAD_NONE"/>
    <s v="XX01000000"/>
    <s v="1"/>
    <s v="-"/>
    <n v="5381785"/>
    <n v="4920330"/>
    <n v="4933671"/>
    <n v="4933671"/>
    <s v=""/>
    <x v="3"/>
  </r>
  <r>
    <x v="14"/>
    <x v="77"/>
    <s v="ES70"/>
    <x v="8"/>
    <x v="1"/>
    <x v="13"/>
    <s v="AAD_NONE"/>
    <s v="XX01000000"/>
    <s v="1"/>
    <s v="-"/>
    <n v="4539715"/>
    <n v="4539715"/>
    <n v="4539715"/>
    <n v="4539715"/>
    <s v=""/>
    <x v="13"/>
  </r>
  <r>
    <x v="14"/>
    <x v="77"/>
    <s v="ES70"/>
    <x v="8"/>
    <x v="1"/>
    <x v="150"/>
    <s v="AAD_NONE"/>
    <s v="XX01000000"/>
    <s v="1"/>
    <s v="-"/>
    <n v="1012516"/>
    <n v="1692207"/>
    <n v="2080142"/>
    <n v="2122308"/>
    <s v=""/>
    <x v="146"/>
  </r>
  <r>
    <x v="14"/>
    <x v="77"/>
    <s v="ES70"/>
    <x v="8"/>
    <x v="1"/>
    <x v="151"/>
    <s v="AAD_NONE"/>
    <s v="XX01000000"/>
    <s v="1"/>
    <s v="-"/>
    <n v="54083"/>
    <m/>
    <m/>
    <m/>
    <s v=""/>
    <x v="147"/>
  </r>
  <r>
    <x v="14"/>
    <x v="77"/>
    <s v="ES70"/>
    <x v="8"/>
    <x v="4"/>
    <x v="3"/>
    <s v="AAD_NONE"/>
    <s v="XX01000000"/>
    <s v="1"/>
    <s v="9S70-MU21-POLIIICE"/>
    <n v="429"/>
    <m/>
    <m/>
    <m/>
    <s v=""/>
    <x v="3"/>
  </r>
  <r>
    <x v="14"/>
    <x v="77"/>
    <s v="ES70"/>
    <x v="8"/>
    <x v="4"/>
    <x v="3"/>
    <s v="AAD_NONE"/>
    <s v="XX01000000"/>
    <s v="1"/>
    <s v="9S70-MU21-VIGILANT"/>
    <n v="158"/>
    <m/>
    <m/>
    <m/>
    <s v=""/>
    <x v="3"/>
  </r>
  <r>
    <x v="14"/>
    <x v="77"/>
    <s v="ES70"/>
    <x v="8"/>
    <x v="4"/>
    <x v="3"/>
    <s v="AAD_NONE"/>
    <s v="XX01000000"/>
    <s v="1"/>
    <s v="9S70-MU21-VANGUARD"/>
    <n v="1531"/>
    <n v="1115"/>
    <m/>
    <m/>
    <s v=""/>
    <x v="3"/>
  </r>
  <r>
    <x v="14"/>
    <x v="77"/>
    <s v="ES70"/>
    <x v="8"/>
    <x v="4"/>
    <x v="3"/>
    <s v="AAD_NONE"/>
    <s v="XX01000000"/>
    <s v="1"/>
    <s v="9S70-MU14-NOTIONES"/>
    <n v="307"/>
    <n v="197"/>
    <m/>
    <m/>
    <s v=""/>
    <x v="3"/>
  </r>
  <r>
    <x v="14"/>
    <x v="77"/>
    <s v="ES70"/>
    <x v="8"/>
    <x v="4"/>
    <x v="3"/>
    <s v="AAD_NONE"/>
    <s v="XX01000000"/>
    <s v="1"/>
    <s v="9S70-MU14-STARLIGHT"/>
    <n v="500"/>
    <m/>
    <m/>
    <m/>
    <s v=""/>
    <x v="3"/>
  </r>
  <r>
    <x v="14"/>
    <x v="77"/>
    <s v="ES70"/>
    <x v="8"/>
    <x v="4"/>
    <x v="3"/>
    <s v="AAD_NONE"/>
    <s v="XX01000000"/>
    <s v="1"/>
    <s v="9S70-AM21-01112RVK1"/>
    <n v="14477"/>
    <n v="14749"/>
    <n v="15044"/>
    <m/>
    <s v=""/>
    <x v="3"/>
  </r>
  <r>
    <x v="14"/>
    <x v="77"/>
    <s v="ES70"/>
    <x v="8"/>
    <x v="4"/>
    <x v="3"/>
    <s v="AAD_NONE"/>
    <s v="XX01000000"/>
    <s v="1"/>
    <s v="9S70-AM21-01112RVK2"/>
    <n v="6611"/>
    <n v="6611"/>
    <n v="6611"/>
    <n v="6070"/>
    <s v=""/>
    <x v="3"/>
  </r>
  <r>
    <x v="14"/>
    <x v="77"/>
    <s v="ES70"/>
    <x v="8"/>
    <x v="4"/>
    <x v="3"/>
    <s v="AAD_NONE"/>
    <s v="XX01000000"/>
    <s v="1"/>
    <s v="9S70-AM21-01112RVK3"/>
    <n v="18717"/>
    <n v="18571"/>
    <n v="18817"/>
    <m/>
    <s v=""/>
    <x v="3"/>
  </r>
  <r>
    <x v="14"/>
    <x v="77"/>
    <s v="ES70"/>
    <x v="8"/>
    <x v="4"/>
    <x v="3"/>
    <s v="AAD_NONE"/>
    <s v="XX01000000"/>
    <s v="1"/>
    <s v="9S70-AM21-01212MIGN"/>
    <n v="934"/>
    <n v="943"/>
    <n v="953"/>
    <m/>
    <s v=""/>
    <x v="3"/>
  </r>
  <r>
    <x v="14"/>
    <x v="77"/>
    <s v="ES70"/>
    <x v="8"/>
    <x v="4"/>
    <x v="3"/>
    <s v="AAD_NONE"/>
    <s v="XX01000000"/>
    <s v="1"/>
    <s v="9S70-AM21-01312TAG1"/>
    <n v="15840"/>
    <n v="15683"/>
    <n v="15914"/>
    <m/>
    <s v=""/>
    <x v="3"/>
  </r>
  <r>
    <x v="14"/>
    <x v="77"/>
    <s v="ES70"/>
    <x v="8"/>
    <x v="4"/>
    <x v="3"/>
    <s v="AAD_NONE"/>
    <s v="XX01000000"/>
    <s v="1"/>
    <s v="9S70-AM21-01312TAG2"/>
    <n v="6611"/>
    <n v="6611"/>
    <n v="6611"/>
    <n v="6070"/>
    <s v=""/>
    <x v="3"/>
  </r>
  <r>
    <x v="14"/>
    <x v="77"/>
    <s v="ES70"/>
    <x v="8"/>
    <x v="4"/>
    <x v="3"/>
    <s v="AAD_NONE"/>
    <s v="XX01000000"/>
    <s v="1"/>
    <s v="9S70-AM21-01312TAG3"/>
    <n v="1425"/>
    <n v="1452"/>
    <n v="1481"/>
    <m/>
    <s v=""/>
    <x v="3"/>
  </r>
  <r>
    <x v="14"/>
    <x v="77"/>
    <s v="ES70"/>
    <x v="8"/>
    <x v="4"/>
    <x v="3"/>
    <s v="AAD_NONE"/>
    <s v="XX01000000"/>
    <s v="1"/>
    <s v="9S70-AM21-01312MASS"/>
    <n v="4508"/>
    <n v="4508"/>
    <m/>
    <m/>
    <s v=""/>
    <x v="3"/>
  </r>
  <r>
    <x v="14"/>
    <x v="77"/>
    <s v="ES70"/>
    <x v="8"/>
    <x v="4"/>
    <x v="3"/>
    <s v="AAD_NONE"/>
    <s v="XX01000000"/>
    <s v="1"/>
    <s v="9S70-AM21-01312TAG5"/>
    <n v="2434"/>
    <n v="2373"/>
    <n v="2344"/>
    <n v="1398"/>
    <s v=""/>
    <x v="3"/>
  </r>
  <r>
    <x v="14"/>
    <x v="77"/>
    <s v="ES70"/>
    <x v="8"/>
    <x v="4"/>
    <x v="3"/>
    <s v="AAD_NONE"/>
    <s v="XX01000000"/>
    <s v="1"/>
    <s v="9S70-IS21-01112PNR1"/>
    <n v="263"/>
    <n v="264"/>
    <n v="1526"/>
    <n v="263"/>
    <s v=""/>
    <x v="3"/>
  </r>
  <r>
    <x v="14"/>
    <x v="77"/>
    <s v="ES70"/>
    <x v="8"/>
    <x v="4"/>
    <x v="3"/>
    <s v="AAD_NONE"/>
    <s v="XX01000000"/>
    <s v="1"/>
    <s v="9S70-IS21-01212KOT1"/>
    <n v="9197"/>
    <n v="8250"/>
    <m/>
    <m/>
    <s v=""/>
    <x v="3"/>
  </r>
  <r>
    <x v="14"/>
    <x v="77"/>
    <s v="ES70"/>
    <x v="8"/>
    <x v="4"/>
    <x v="3"/>
    <s v="AAD_NONE"/>
    <s v="XX01000000"/>
    <s v="1"/>
    <s v="9S70-IS21-01212KOT2"/>
    <n v="1082"/>
    <n v="1082"/>
    <m/>
    <m/>
    <s v=""/>
    <x v="3"/>
  </r>
  <r>
    <x v="14"/>
    <x v="77"/>
    <s v="ES70"/>
    <x v="8"/>
    <x v="4"/>
    <x v="3"/>
    <s v="AAD_NONE"/>
    <s v="XX01000000"/>
    <s v="1"/>
    <s v="9S70-IS21-01332KOT3"/>
    <n v="1082"/>
    <n v="1082"/>
    <n v="1082"/>
    <m/>
    <s v=""/>
    <x v="3"/>
  </r>
  <r>
    <x v="14"/>
    <x v="77"/>
    <s v="ES70"/>
    <x v="8"/>
    <x v="4"/>
    <x v="3"/>
    <s v="AAD_NONE"/>
    <s v="XX01000000"/>
    <s v="1"/>
    <s v="9S70-IS21-01342VAR1"/>
    <n v="22562"/>
    <n v="22562"/>
    <n v="22562"/>
    <m/>
    <s v=""/>
    <x v="3"/>
  </r>
  <r>
    <x v="14"/>
    <x v="77"/>
    <s v="ES70"/>
    <x v="8"/>
    <x v="4"/>
    <x v="3"/>
    <s v="AAD_NONE"/>
    <s v="XX01000000"/>
    <s v="1"/>
    <s v="9S70-IS21-01122IKT1"/>
    <n v="2316"/>
    <n v="721"/>
    <n v="361"/>
    <n v="361"/>
    <s v=""/>
    <x v="3"/>
  </r>
  <r>
    <x v="14"/>
    <x v="77"/>
    <s v="ES70"/>
    <x v="8"/>
    <x v="4"/>
    <x v="3"/>
    <s v="AAD_NONE"/>
    <s v="XX01000000"/>
    <s v="1"/>
    <s v="9S70-IS21-01122IKT2"/>
    <n v="5419"/>
    <n v="5410"/>
    <n v="4508"/>
    <n v="56679"/>
    <s v=""/>
    <x v="3"/>
  </r>
  <r>
    <x v="14"/>
    <x v="77"/>
    <s v="ES70"/>
    <x v="8"/>
    <x v="4"/>
    <x v="3"/>
    <s v="AAD_NONE"/>
    <s v="XX01000000"/>
    <s v="1"/>
    <s v="9S70-IS21-01122IKT5"/>
    <m/>
    <n v="788"/>
    <m/>
    <m/>
    <s v=""/>
    <x v="3"/>
  </r>
  <r>
    <x v="14"/>
    <x v="77"/>
    <s v="ES70"/>
    <x v="8"/>
    <x v="4"/>
    <x v="3"/>
    <s v="AAD_NONE"/>
    <s v="XX01000000"/>
    <s v="1"/>
    <s v="9S70-IS21-01122IKT6"/>
    <n v="42961"/>
    <n v="53781"/>
    <m/>
    <m/>
    <s v=""/>
    <x v="3"/>
  </r>
  <r>
    <x v="14"/>
    <x v="77"/>
    <s v="ES70"/>
    <x v="8"/>
    <x v="4"/>
    <x v="3"/>
    <s v="AAD_NONE"/>
    <s v="XX01000000"/>
    <s v="1"/>
    <s v="9S70-IS21-01122IKT7"/>
    <n v="41043"/>
    <n v="41656"/>
    <n v="44090"/>
    <n v="95484"/>
    <s v=""/>
    <x v="3"/>
  </r>
  <r>
    <x v="14"/>
    <x v="77"/>
    <s v="ES70"/>
    <x v="8"/>
    <x v="4"/>
    <x v="3"/>
    <s v="AAD_NONE"/>
    <s v="XX01000000"/>
    <s v="1"/>
    <s v="9S70-IS21-01122IKT8"/>
    <n v="28195"/>
    <n v="29277"/>
    <n v="28195"/>
    <n v="29637"/>
    <s v=""/>
    <x v="3"/>
  </r>
  <r>
    <x v="14"/>
    <x v="77"/>
    <s v="ES70"/>
    <x v="8"/>
    <x v="4"/>
    <x v="3"/>
    <s v="AAD_NONE"/>
    <s v="XX01000000"/>
    <s v="1"/>
    <s v="9S70-IS21-01312KYB1"/>
    <n v="9458"/>
    <n v="86242"/>
    <n v="9550"/>
    <n v="6825"/>
    <s v=""/>
    <x v="3"/>
  </r>
  <r>
    <x v="14"/>
    <x v="77"/>
    <s v="ES70"/>
    <x v="8"/>
    <x v="4"/>
    <x v="3"/>
    <s v="AAD_NONE"/>
    <s v="XX01000000"/>
    <s v="1"/>
    <s v="9S70-BM21-01143VAR10"/>
    <n v="29497"/>
    <m/>
    <m/>
    <m/>
    <s v=""/>
    <x v="3"/>
  </r>
  <r>
    <x v="14"/>
    <x v="77"/>
    <s v="ES70"/>
    <x v="8"/>
    <x v="4"/>
    <x v="3"/>
    <s v="AAD_NONE"/>
    <s v="XX01000000"/>
    <s v="1"/>
    <s v="9S70-BM21-01112VAR1"/>
    <n v="53202"/>
    <n v="53476"/>
    <n v="53476"/>
    <n v="53476"/>
    <s v=""/>
    <x v="3"/>
  </r>
  <r>
    <x v="14"/>
    <x v="77"/>
    <s v="ES70"/>
    <x v="8"/>
    <x v="4"/>
    <x v="3"/>
    <s v="AAD_NONE"/>
    <s v="XX01000000"/>
    <s v="1"/>
    <s v="9S70-BM21-01112VAR3"/>
    <n v="216448"/>
    <n v="539151"/>
    <m/>
    <m/>
    <s v=""/>
    <x v="3"/>
  </r>
  <r>
    <x v="14"/>
    <x v="77"/>
    <s v="ES70"/>
    <x v="8"/>
    <x v="4"/>
    <x v="3"/>
    <s v="AAD_NONE"/>
    <s v="XX01000000"/>
    <s v="1"/>
    <s v="9S70-BM21-01112VAR4"/>
    <n v="1287631"/>
    <m/>
    <m/>
    <m/>
    <s v=""/>
    <x v="3"/>
  </r>
  <r>
    <x v="14"/>
    <x v="77"/>
    <s v="ES70"/>
    <x v="8"/>
    <x v="4"/>
    <x v="3"/>
    <s v="AAD_NONE"/>
    <s v="XX01000000"/>
    <s v="1"/>
    <s v="9S70-BM21-01112VAR5"/>
    <n v="3637"/>
    <n v="3774"/>
    <n v="2875"/>
    <m/>
    <s v=""/>
    <x v="3"/>
  </r>
  <r>
    <x v="14"/>
    <x v="77"/>
    <s v="ES70"/>
    <x v="8"/>
    <x v="4"/>
    <x v="3"/>
    <s v="AAD_NONE"/>
    <s v="XX01000000"/>
    <s v="1"/>
    <s v="9S70-BM21-01112VAR6"/>
    <n v="45443"/>
    <n v="105047"/>
    <n v="237600"/>
    <n v="237600"/>
    <s v=""/>
    <x v="3"/>
  </r>
  <r>
    <x v="14"/>
    <x v="77"/>
    <s v="ES70"/>
    <x v="8"/>
    <x v="4"/>
    <x v="3"/>
    <s v="AAD_NONE"/>
    <s v="XX01000000"/>
    <s v="1"/>
    <s v="9S70-BM21-01112VAR8"/>
    <n v="72"/>
    <m/>
    <m/>
    <m/>
    <s v=""/>
    <x v="3"/>
  </r>
  <r>
    <x v="14"/>
    <x v="77"/>
    <s v="ES70"/>
    <x v="8"/>
    <x v="4"/>
    <x v="3"/>
    <s v="AAD_NONE"/>
    <s v="XX01000000"/>
    <s v="1"/>
    <s v="9S70-BM21-01112VAR9"/>
    <n v="48991"/>
    <n v="48991"/>
    <n v="48891"/>
    <n v="48873"/>
    <s v=""/>
    <x v="3"/>
  </r>
  <r>
    <x v="14"/>
    <x v="77"/>
    <s v="ES70"/>
    <x v="8"/>
    <x v="4"/>
    <x v="3"/>
    <s v="AAD_NONE"/>
    <s v="XX01000000"/>
    <s v="1"/>
    <s v="9S70-BM21-01122IKT1"/>
    <n v="119"/>
    <n v="131"/>
    <n v="144"/>
    <n v="158"/>
    <s v=""/>
    <x v="3"/>
  </r>
  <r>
    <x v="14"/>
    <x v="77"/>
    <s v="ES70"/>
    <x v="8"/>
    <x v="4"/>
    <x v="3"/>
    <s v="AAD_NONE"/>
    <s v="XX01000000"/>
    <s v="1"/>
    <s v="9S70-BM21-01132KOT2"/>
    <n v="12417"/>
    <n v="12497"/>
    <n v="11667"/>
    <n v="11884"/>
    <s v=""/>
    <x v="3"/>
  </r>
  <r>
    <x v="14"/>
    <x v="77"/>
    <s v="ES70"/>
    <x v="8"/>
    <x v="4"/>
    <x v="3"/>
    <s v="AAD_NONE"/>
    <s v="XX01000000"/>
    <s v="1"/>
    <s v="9S70-BM21-01153IKT6"/>
    <n v="559"/>
    <m/>
    <m/>
    <m/>
    <s v=""/>
    <x v="3"/>
  </r>
  <r>
    <x v="14"/>
    <x v="77"/>
    <s v="ES70"/>
    <x v="8"/>
    <x v="4"/>
    <x v="3"/>
    <s v="AAD_NONE"/>
    <s v="XX01000000"/>
    <s v="1"/>
    <s v="9S70-BM21-01173PATR"/>
    <n v="108"/>
    <m/>
    <m/>
    <m/>
    <s v=""/>
    <x v="3"/>
  </r>
  <r>
    <x v="14"/>
    <x v="77"/>
    <s v="ES70"/>
    <x v="8"/>
    <x v="4"/>
    <x v="3"/>
    <s v="AAD_NONE"/>
    <s v="XX01000000"/>
    <s v="1"/>
    <s v="9S70-BM21-01132KOT3"/>
    <n v="20385"/>
    <n v="19709"/>
    <m/>
    <m/>
    <s v=""/>
    <x v="3"/>
  </r>
  <r>
    <x v="14"/>
    <x v="77"/>
    <s v="ES70"/>
    <x v="8"/>
    <x v="4"/>
    <x v="3"/>
    <s v="AAD_NONE"/>
    <s v="XX01000000"/>
    <s v="1"/>
    <s v="1S70-CF21-02332MERES"/>
    <n v="127942"/>
    <n v="37778"/>
    <n v="27778"/>
    <m/>
    <s v=""/>
    <x v="3"/>
  </r>
  <r>
    <x v="14"/>
    <x v="77"/>
    <s v="ES70"/>
    <x v="8"/>
    <x v="3"/>
    <x v="3"/>
    <s v="AAD_NONE"/>
    <s v="XX01000000"/>
    <s v="1"/>
    <s v="-"/>
    <n v="25350"/>
    <n v="25350"/>
    <n v="25350"/>
    <n v="25350"/>
    <s v=""/>
    <x v="3"/>
  </r>
  <r>
    <x v="14"/>
    <x v="77"/>
    <s v="ES70"/>
    <x v="11"/>
    <x v="1"/>
    <x v="3"/>
    <s v="AAD_NONE"/>
    <s v="XX01000000"/>
    <s v="1"/>
    <s v="-"/>
    <n v="1074500"/>
    <n v="1074500"/>
    <n v="1074500"/>
    <n v="1074500"/>
    <s v=""/>
    <x v="3"/>
  </r>
  <r>
    <x v="14"/>
    <x v="77"/>
    <s v="ES70"/>
    <x v="12"/>
    <x v="3"/>
    <x v="3"/>
    <s v="AAD_NONE"/>
    <s v="XX01000000"/>
    <s v="1"/>
    <s v="-"/>
    <n v="175000"/>
    <n v="175000"/>
    <n v="175000"/>
    <n v="175000"/>
    <s v=""/>
    <x v="3"/>
  </r>
  <r>
    <x v="14"/>
    <x v="77"/>
    <s v="ES70"/>
    <x v="18"/>
    <x v="1"/>
    <x v="3"/>
    <s v="AAD_NONE"/>
    <s v="XX01000000"/>
    <s v="1"/>
    <s v="-"/>
    <n v="120000"/>
    <n v="120000"/>
    <n v="120000"/>
    <n v="120000"/>
    <s v=""/>
    <x v="3"/>
  </r>
  <r>
    <x v="14"/>
    <x v="77"/>
    <s v="ES70"/>
    <x v="53"/>
    <x v="1"/>
    <x v="3"/>
    <s v="AAD_NONE"/>
    <s v="XX01000000"/>
    <s v="1"/>
    <s v="-"/>
    <n v="11667812"/>
    <n v="12797812"/>
    <n v="16507812"/>
    <n v="16997812"/>
    <s v=""/>
    <x v="3"/>
  </r>
  <r>
    <x v="14"/>
    <x v="77"/>
    <s v="ES70"/>
    <x v="54"/>
    <x v="1"/>
    <x v="3"/>
    <s v="AAD_NONE"/>
    <s v="XX01000000"/>
    <s v="1"/>
    <s v="-"/>
    <n v="490000"/>
    <n v="490000"/>
    <n v="490000"/>
    <n v="490000"/>
    <s v=""/>
    <x v="3"/>
  </r>
  <r>
    <x v="14"/>
    <x v="77"/>
    <s v="ES70"/>
    <x v="21"/>
    <x v="1"/>
    <x v="3"/>
    <s v="AAD_NONE"/>
    <s v="XX01000000"/>
    <s v="1"/>
    <s v="-"/>
    <n v="34820132"/>
    <n v="34820132"/>
    <n v="34820132"/>
    <n v="34820132"/>
    <s v=""/>
    <x v="3"/>
  </r>
  <r>
    <x v="14"/>
    <x v="77"/>
    <s v="ES70"/>
    <x v="19"/>
    <x v="1"/>
    <x v="3"/>
    <s v="AAD_NONE"/>
    <s v="XX01000000"/>
    <s v="1"/>
    <s v="-"/>
    <n v="829500"/>
    <n v="829500"/>
    <n v="829500"/>
    <n v="829500"/>
    <s v=""/>
    <x v="3"/>
  </r>
  <r>
    <x v="14"/>
    <x v="78"/>
    <s v="ES80"/>
    <x v="3"/>
    <x v="1"/>
    <x v="144"/>
    <s v="AAD_NONE"/>
    <s v="ST01020700"/>
    <s v="1"/>
    <s v="-"/>
    <n v="19781"/>
    <n v="19781"/>
    <n v="19781"/>
    <n v="19781"/>
    <s v=""/>
    <x v="140"/>
  </r>
  <r>
    <x v="14"/>
    <x v="78"/>
    <s v="ES80"/>
    <x v="3"/>
    <x v="0"/>
    <x v="3"/>
    <s v="AAD_NONE"/>
    <s v="ST01020700"/>
    <s v="1"/>
    <s v="-"/>
    <n v="7490081"/>
    <n v="7490081"/>
    <n v="7490081"/>
    <n v="7490081"/>
    <s v=""/>
    <x v="3"/>
  </r>
  <r>
    <x v="14"/>
    <x v="78"/>
    <s v="ES80"/>
    <x v="3"/>
    <x v="3"/>
    <x v="3"/>
    <s v="AAD_NONE"/>
    <s v="ST01020700"/>
    <s v="1"/>
    <s v="-"/>
    <n v="101242"/>
    <n v="101242"/>
    <n v="101242"/>
    <n v="101242"/>
    <s v=""/>
    <x v="3"/>
  </r>
  <r>
    <x v="14"/>
    <x v="78"/>
    <s v="ES80"/>
    <x v="4"/>
    <x v="0"/>
    <x v="3"/>
    <s v="AAD_NONE"/>
    <s v="ST01020700"/>
    <s v="1"/>
    <s v="-"/>
    <n v="317860"/>
    <n v="317860"/>
    <n v="317860"/>
    <n v="317860"/>
    <s v=""/>
    <x v="3"/>
  </r>
  <r>
    <x v="14"/>
    <x v="78"/>
    <s v="ES80"/>
    <x v="4"/>
    <x v="0"/>
    <x v="13"/>
    <s v="AAD_NONE"/>
    <s v="ST01020700"/>
    <s v="1"/>
    <s v="-"/>
    <n v="746672"/>
    <n v="746673"/>
    <n v="746673"/>
    <n v="746673"/>
    <s v=""/>
    <x v="13"/>
  </r>
  <r>
    <x v="14"/>
    <x v="78"/>
    <s v="ES80"/>
    <x v="17"/>
    <x v="0"/>
    <x v="3"/>
    <s v="AAD_NONE"/>
    <s v="ST01020700"/>
    <s v="1"/>
    <s v="-"/>
    <n v="1540"/>
    <n v="1540"/>
    <n v="1540"/>
    <n v="1540"/>
    <s v=""/>
    <x v="3"/>
  </r>
  <r>
    <x v="14"/>
    <x v="78"/>
    <s v="ES80"/>
    <x v="5"/>
    <x v="2"/>
    <x v="3"/>
    <s v="AAD_NONE"/>
    <s v="ST01020700"/>
    <s v="1"/>
    <s v="-"/>
    <n v="6400"/>
    <m/>
    <m/>
    <m/>
    <s v=""/>
    <x v="3"/>
  </r>
  <r>
    <x v="14"/>
    <x v="78"/>
    <s v="ES80"/>
    <x v="8"/>
    <x v="1"/>
    <x v="3"/>
    <s v="AAD_NONE"/>
    <s v="XX01000000"/>
    <s v="1"/>
    <s v="-"/>
    <n v="49924"/>
    <n v="49924"/>
    <n v="49924"/>
    <n v="49924"/>
    <s v=""/>
    <x v="3"/>
  </r>
  <r>
    <x v="14"/>
    <x v="78"/>
    <s v="ES80"/>
    <x v="8"/>
    <x v="1"/>
    <x v="13"/>
    <s v="AAD_NONE"/>
    <s v="XX01000000"/>
    <s v="1"/>
    <s v="-"/>
    <n v="164268"/>
    <n v="164268"/>
    <n v="164268"/>
    <n v="164268"/>
    <s v=""/>
    <x v="13"/>
  </r>
  <r>
    <x v="14"/>
    <x v="78"/>
    <s v="ES80"/>
    <x v="12"/>
    <x v="3"/>
    <x v="3"/>
    <s v="AAD_NONE"/>
    <s v="XX01000000"/>
    <s v="1"/>
    <s v="-"/>
    <n v="101242"/>
    <n v="101242"/>
    <n v="101242"/>
    <n v="101242"/>
    <s v=""/>
    <x v="3"/>
  </r>
  <r>
    <x v="14"/>
    <x v="78"/>
    <s v="ES80"/>
    <x v="19"/>
    <x v="1"/>
    <x v="3"/>
    <s v="AAD_NONE"/>
    <s v="XX01000000"/>
    <s v="1"/>
    <s v="-"/>
    <n v="3000"/>
    <n v="3000"/>
    <n v="3000"/>
    <n v="3000"/>
    <s v=""/>
    <x v="3"/>
  </r>
  <r>
    <x v="15"/>
    <x v="79"/>
    <s v="EZ10"/>
    <x v="7"/>
    <x v="1"/>
    <x v="153"/>
    <s v="AAD_NONE"/>
    <s v="01130"/>
    <s v="1"/>
    <s v="-"/>
    <n v="345000000"/>
    <n v="425000000"/>
    <n v="460000000"/>
    <n v="460000000"/>
    <s v=""/>
    <x v="149"/>
  </r>
  <r>
    <x v="15"/>
    <x v="79"/>
    <s v="EZ10"/>
    <x v="7"/>
    <x v="1"/>
    <x v="154"/>
    <s v="AAD_NONE"/>
    <s v="10701"/>
    <s v="1"/>
    <s v="-"/>
    <n v="38601606"/>
    <n v="39842606"/>
    <n v="39881669"/>
    <n v="39881669"/>
    <s v=""/>
    <x v="150"/>
  </r>
  <r>
    <x v="15"/>
    <x v="79"/>
    <s v="EZ10"/>
    <x v="7"/>
    <x v="0"/>
    <x v="155"/>
    <s v="AAD_NONE"/>
    <s v="01800"/>
    <s v="1"/>
    <s v="-"/>
    <n v="129315000"/>
    <n v="129315000"/>
    <n v="129315000"/>
    <n v="129315000"/>
    <s v=""/>
    <x v="151"/>
  </r>
  <r>
    <x v="15"/>
    <x v="79"/>
    <s v="EZ10"/>
    <x v="7"/>
    <x v="0"/>
    <x v="154"/>
    <s v="AAD_NONE"/>
    <s v="09110"/>
    <s v="2"/>
    <s v="-"/>
    <n v="16000000"/>
    <n v="16000000"/>
    <n v="16000000"/>
    <n v="16000000"/>
    <s v=""/>
    <x v="150"/>
  </r>
  <r>
    <x v="15"/>
    <x v="79"/>
    <s v="EZ10"/>
    <x v="7"/>
    <x v="0"/>
    <x v="154"/>
    <s v="AAD_NONE"/>
    <s v="01800"/>
    <s v="3"/>
    <s v="-"/>
    <n v="1127000"/>
    <n v="1127000"/>
    <n v="1127000"/>
    <n v="1127000"/>
    <s v=""/>
    <x v="150"/>
  </r>
  <r>
    <x v="15"/>
    <x v="79"/>
    <s v="EZ10"/>
    <x v="7"/>
    <x v="0"/>
    <x v="154"/>
    <s v="AAD_NONE"/>
    <s v="04510"/>
    <s v="4"/>
    <s v="-"/>
    <n v="29313000"/>
    <n v="29313000"/>
    <n v="29313000"/>
    <n v="29313000"/>
    <s v=""/>
    <x v="150"/>
  </r>
  <r>
    <x v="15"/>
    <x v="79"/>
    <s v="EZ10"/>
    <x v="7"/>
    <x v="0"/>
    <x v="154"/>
    <s v="AAD_NONE"/>
    <s v="04510"/>
    <s v="5"/>
    <s v="-"/>
    <n v="100563"/>
    <n v="100563"/>
    <n v="100563"/>
    <n v="100563"/>
    <s v=""/>
    <x v="150"/>
  </r>
  <r>
    <x v="15"/>
    <x v="79"/>
    <s v="EZ10"/>
    <x v="7"/>
    <x v="0"/>
    <x v="154"/>
    <s v="AAD_NONE"/>
    <s v="08107"/>
    <s v="6"/>
    <s v="-"/>
    <n v="10250000"/>
    <n v="10250000"/>
    <n v="10250000"/>
    <n v="10250000"/>
    <s v=""/>
    <x v="150"/>
  </r>
  <r>
    <x v="15"/>
    <x v="79"/>
    <s v="EZ10"/>
    <x v="7"/>
    <x v="0"/>
    <x v="154"/>
    <s v="AAD_NONE"/>
    <s v="09800"/>
    <s v="7"/>
    <s v="-"/>
    <n v="494763000"/>
    <n v="494763000"/>
    <n v="494763000"/>
    <n v="490211066"/>
    <s v=""/>
    <x v="150"/>
  </r>
  <r>
    <x v="15"/>
    <x v="79"/>
    <s v="EZ10"/>
    <x v="7"/>
    <x v="0"/>
    <x v="154"/>
    <s v="AAD_NONE"/>
    <s v="10402"/>
    <s v="8"/>
    <s v="-"/>
    <n v="2650000"/>
    <n v="2650000"/>
    <n v="2650000"/>
    <n v="2650000"/>
    <s v=""/>
    <x v="150"/>
  </r>
  <r>
    <x v="15"/>
    <x v="79"/>
    <s v="EZ10"/>
    <x v="24"/>
    <x v="0"/>
    <x v="156"/>
    <s v="AAD_NONE"/>
    <s v="01600"/>
    <s v="1"/>
    <s v="-"/>
    <n v="14439903"/>
    <n v="9648216"/>
    <n v="9409896"/>
    <n v="9409896"/>
    <s v=""/>
    <x v="152"/>
  </r>
  <r>
    <x v="15"/>
    <x v="79"/>
    <s v="EZ10"/>
    <x v="24"/>
    <x v="0"/>
    <x v="157"/>
    <s v="AAD_NONE"/>
    <s v="01600"/>
    <s v="1"/>
    <s v="-"/>
    <n v="2000000"/>
    <n v="2000000"/>
    <n v="2000000"/>
    <n v="2000000"/>
    <s v=""/>
    <x v="153"/>
  </r>
  <r>
    <x v="15"/>
    <x v="79"/>
    <s v="EZ10"/>
    <x v="24"/>
    <x v="0"/>
    <x v="158"/>
    <s v="AAD_NONE"/>
    <s v="01110"/>
    <s v="1"/>
    <s v="-"/>
    <n v="139685585"/>
    <n v="142986030"/>
    <n v="142633905"/>
    <n v="121537603"/>
    <s v=""/>
    <x v="154"/>
  </r>
  <r>
    <x v="15"/>
    <x v="79"/>
    <s v="EZ10"/>
    <x v="55"/>
    <x v="15"/>
    <x v="159"/>
    <s v="AAD_NONE"/>
    <s v="01120"/>
    <s v="2"/>
    <s v="-"/>
    <n v="1963000000"/>
    <n v="2058000000"/>
    <n v="2155000000"/>
    <n v="2256000000"/>
    <s v=""/>
    <x v="155"/>
  </r>
  <r>
    <x v="15"/>
    <x v="79"/>
    <s v="EZ10"/>
    <x v="55"/>
    <x v="17"/>
    <x v="160"/>
    <s v="AAD_NONE"/>
    <s v="01120"/>
    <s v="2"/>
    <s v="-"/>
    <n v="62350000"/>
    <n v="67026000"/>
    <n v="72053000"/>
    <n v="77457000"/>
    <s v=""/>
    <x v="156"/>
  </r>
  <r>
    <x v="15"/>
    <x v="79"/>
    <s v="EZ10"/>
    <x v="55"/>
    <x v="14"/>
    <x v="153"/>
    <s v="AAD_NONE"/>
    <s v="01120"/>
    <s v="1"/>
    <s v="-"/>
    <n v="30891000"/>
    <n v="31954000"/>
    <n v="32775000"/>
    <n v="33872000"/>
    <s v=""/>
    <x v="149"/>
  </r>
  <r>
    <x v="15"/>
    <x v="79"/>
    <s v="EZ10"/>
    <x v="55"/>
    <x v="9"/>
    <x v="161"/>
    <s v="AAD_NONE"/>
    <s v="05600"/>
    <s v="2"/>
    <s v="-"/>
    <n v="15241772"/>
    <n v="16312909"/>
    <n v="17001003"/>
    <n v="17190102"/>
    <s v=""/>
    <x v="157"/>
  </r>
  <r>
    <x v="15"/>
    <x v="79"/>
    <s v="EZ10"/>
    <x v="55"/>
    <x v="8"/>
    <x v="152"/>
    <s v="AAD_NONE"/>
    <s v="03100"/>
    <s v="1"/>
    <s v="-"/>
    <n v="115000"/>
    <n v="115000"/>
    <n v="115000"/>
    <n v="115000"/>
    <s v=""/>
    <x v="148"/>
  </r>
  <r>
    <x v="16"/>
    <x v="80"/>
    <s v="EZ20"/>
    <x v="4"/>
    <x v="0"/>
    <x v="162"/>
    <s v="AAD_NONE"/>
    <s v="01110"/>
    <s v="1"/>
    <s v="-"/>
    <n v="15396593"/>
    <n v="26077874"/>
    <n v="29908062"/>
    <n v="29908062"/>
    <s v=""/>
    <x v="158"/>
  </r>
  <r>
    <x v="16"/>
    <x v="80"/>
    <s v="EZ20"/>
    <x v="6"/>
    <x v="7"/>
    <x v="69"/>
    <s v="AAD_NONE"/>
    <s v="01110"/>
    <s v="1"/>
    <s v="-"/>
    <n v="80321838"/>
    <n v="71190561"/>
    <n v="77522547"/>
    <n v="77522547"/>
    <s v=""/>
    <x v="66"/>
  </r>
  <r>
    <x v="17"/>
    <x v="81"/>
    <s v="ET10"/>
    <x v="3"/>
    <x v="0"/>
    <x v="3"/>
    <s v="AAD_NONE"/>
    <s v="TE01010100"/>
    <s v="1"/>
    <s v="-"/>
    <n v="638069"/>
    <n v="637992"/>
    <n v="637929"/>
    <n v="637929"/>
    <s v=""/>
    <x v="3"/>
  </r>
  <r>
    <x v="17"/>
    <x v="81"/>
    <s v="ET10"/>
    <x v="3"/>
    <x v="0"/>
    <x v="3"/>
    <s v="AAD_NONE"/>
    <s v="TE02010100"/>
    <s v="1"/>
    <s v="-"/>
    <n v="1037548"/>
    <n v="1037436"/>
    <n v="1037343"/>
    <n v="1037343"/>
    <s v=""/>
    <x v="3"/>
  </r>
  <r>
    <x v="17"/>
    <x v="81"/>
    <s v="ET10"/>
    <x v="3"/>
    <x v="0"/>
    <x v="3"/>
    <s v="AAD_NONE"/>
    <s v="TE02010900"/>
    <s v="1"/>
    <s v="-"/>
    <n v="770024"/>
    <n v="769934"/>
    <n v="769859"/>
    <n v="769859"/>
    <s v=""/>
    <x v="3"/>
  </r>
  <r>
    <x v="17"/>
    <x v="81"/>
    <s v="ET10"/>
    <x v="3"/>
    <x v="0"/>
    <x v="3"/>
    <s v="AAD_NONE"/>
    <s v="TE03010100"/>
    <s v="1"/>
    <s v="-"/>
    <n v="1908251"/>
    <n v="1907988"/>
    <n v="1907769"/>
    <n v="1907769"/>
    <s v=""/>
    <x v="3"/>
  </r>
  <r>
    <x v="17"/>
    <x v="81"/>
    <s v="ET10"/>
    <x v="3"/>
    <x v="0"/>
    <x v="3"/>
    <s v="AAD_NONE"/>
    <s v="TE03010500"/>
    <s v="1"/>
    <s v="-"/>
    <n v="119070"/>
    <n v="119070"/>
    <n v="119070"/>
    <n v="119070"/>
    <s v=""/>
    <x v="3"/>
  </r>
  <r>
    <x v="17"/>
    <x v="81"/>
    <s v="ET10"/>
    <x v="3"/>
    <x v="0"/>
    <x v="3"/>
    <s v="AAD_NONE"/>
    <s v="TE03010700"/>
    <s v="1"/>
    <s v="-"/>
    <n v="687292"/>
    <n v="687209"/>
    <n v="687139"/>
    <n v="687139"/>
    <s v=""/>
    <x v="3"/>
  </r>
  <r>
    <x v="17"/>
    <x v="81"/>
    <s v="ET10"/>
    <x v="3"/>
    <x v="0"/>
    <x v="3"/>
    <s v="AAD_NONE"/>
    <s v="HE06010200"/>
    <s v="1"/>
    <s v="-"/>
    <n v="1010127"/>
    <n v="1010277"/>
    <n v="1010402"/>
    <n v="1010402"/>
    <s v=""/>
    <x v="3"/>
  </r>
  <r>
    <x v="17"/>
    <x v="81"/>
    <s v="ET10"/>
    <x v="3"/>
    <x v="0"/>
    <x v="3"/>
    <s v="AAD_NONE"/>
    <s v="HE07010100"/>
    <s v="1"/>
    <s v="-"/>
    <n v="1196597"/>
    <n v="1166244"/>
    <n v="1166407"/>
    <n v="1166407"/>
    <s v=""/>
    <x v="3"/>
  </r>
  <r>
    <x v="17"/>
    <x v="81"/>
    <s v="ET10"/>
    <x v="3"/>
    <x v="0"/>
    <x v="3"/>
    <s v="AAD_NONE"/>
    <s v="HE08020300"/>
    <s v="1"/>
    <s v="-"/>
    <n v="1634113"/>
    <n v="1603842"/>
    <n v="1604074"/>
    <n v="1604074"/>
    <s v=""/>
    <x v="3"/>
  </r>
  <r>
    <x v="17"/>
    <x v="81"/>
    <s v="ET10"/>
    <x v="3"/>
    <x v="0"/>
    <x v="163"/>
    <s v="AAD_NONE"/>
    <s v="TE01010100"/>
    <s v="1"/>
    <s v="-"/>
    <n v="26331"/>
    <n v="27110"/>
    <n v="27756"/>
    <n v="27756"/>
    <s v=""/>
    <x v="159"/>
  </r>
  <r>
    <x v="17"/>
    <x v="81"/>
    <s v="ET10"/>
    <x v="3"/>
    <x v="0"/>
    <x v="163"/>
    <s v="AAD_NONE"/>
    <s v="TE02010100"/>
    <s v="1"/>
    <s v="-"/>
    <n v="38539"/>
    <n v="39679"/>
    <n v="40625"/>
    <n v="40625"/>
    <s v=""/>
    <x v="159"/>
  </r>
  <r>
    <x v="17"/>
    <x v="81"/>
    <s v="ET10"/>
    <x v="3"/>
    <x v="0"/>
    <x v="163"/>
    <s v="AAD_NONE"/>
    <s v="TE02010900"/>
    <s v="1"/>
    <s v="-"/>
    <n v="31118"/>
    <n v="32039"/>
    <n v="32803"/>
    <n v="32803"/>
    <s v=""/>
    <x v="159"/>
  </r>
  <r>
    <x v="17"/>
    <x v="81"/>
    <s v="ET10"/>
    <x v="3"/>
    <x v="0"/>
    <x v="163"/>
    <s v="AAD_NONE"/>
    <s v="TE03010100"/>
    <s v="1"/>
    <s v="-"/>
    <n v="90482"/>
    <n v="93159"/>
    <n v="95380"/>
    <n v="95380"/>
    <s v=""/>
    <x v="159"/>
  </r>
  <r>
    <x v="17"/>
    <x v="81"/>
    <s v="ET10"/>
    <x v="3"/>
    <x v="0"/>
    <x v="163"/>
    <s v="AAD_NONE"/>
    <s v="TE03010700"/>
    <s v="1"/>
    <s v="-"/>
    <n v="28724"/>
    <n v="29574"/>
    <n v="30279"/>
    <n v="30279"/>
    <s v=""/>
    <x v="159"/>
  </r>
  <r>
    <x v="17"/>
    <x v="81"/>
    <s v="ET10"/>
    <x v="3"/>
    <x v="0"/>
    <x v="163"/>
    <s v="AAD_NONE"/>
    <s v="HE06010200"/>
    <s v="1"/>
    <s v="-"/>
    <n v="33512"/>
    <n v="34503"/>
    <n v="35326"/>
    <n v="35326"/>
    <s v=""/>
    <x v="159"/>
  </r>
  <r>
    <x v="17"/>
    <x v="81"/>
    <s v="ET10"/>
    <x v="3"/>
    <x v="0"/>
    <x v="163"/>
    <s v="AAD_NONE"/>
    <s v="HE07010100"/>
    <s v="1"/>
    <s v="-"/>
    <n v="43901"/>
    <n v="45199"/>
    <n v="46277"/>
    <n v="46277"/>
    <s v=""/>
    <x v="159"/>
  </r>
  <r>
    <x v="17"/>
    <x v="81"/>
    <s v="ET10"/>
    <x v="3"/>
    <x v="0"/>
    <x v="163"/>
    <s v="AAD_NONE"/>
    <s v="HE08020300"/>
    <s v="1"/>
    <s v="-"/>
    <n v="62236"/>
    <n v="64078"/>
    <n v="65605"/>
    <n v="65605"/>
    <s v=""/>
    <x v="159"/>
  </r>
  <r>
    <x v="17"/>
    <x v="81"/>
    <s v="ET10"/>
    <x v="3"/>
    <x v="0"/>
    <x v="24"/>
    <s v="AAD_NONE"/>
    <s v="TE03010200"/>
    <s v="1"/>
    <s v="-"/>
    <n v="22816"/>
    <n v="22816"/>
    <m/>
    <m/>
    <s v=""/>
    <x v="23"/>
  </r>
  <r>
    <x v="17"/>
    <x v="81"/>
    <s v="ET10"/>
    <x v="3"/>
    <x v="4"/>
    <x v="3"/>
    <s v="AAD_NONE"/>
    <s v="TE01010100"/>
    <s v="1"/>
    <s v="9T10-MU21-EST2EHDS"/>
    <n v="341"/>
    <n v="341"/>
    <m/>
    <m/>
    <s v=""/>
    <x v="3"/>
  </r>
  <r>
    <x v="17"/>
    <x v="81"/>
    <s v="ET10"/>
    <x v="3"/>
    <x v="4"/>
    <x v="3"/>
    <s v="AAD_NONE"/>
    <s v="TE01010100"/>
    <s v="1"/>
    <s v="1T10-TA21-07121"/>
    <n v="21675"/>
    <n v="21675"/>
    <n v="21675"/>
    <n v="21675"/>
    <s v=""/>
    <x v="3"/>
  </r>
  <r>
    <x v="17"/>
    <x v="81"/>
    <s v="ET10"/>
    <x v="3"/>
    <x v="4"/>
    <x v="3"/>
    <s v="AAD_NONE"/>
    <s v="TE02010100"/>
    <s v="1"/>
    <s v="9T10-MU21-EST2EHDS"/>
    <n v="500"/>
    <n v="500"/>
    <m/>
    <m/>
    <s v=""/>
    <x v="3"/>
  </r>
  <r>
    <x v="17"/>
    <x v="81"/>
    <s v="ET10"/>
    <x v="3"/>
    <x v="4"/>
    <x v="3"/>
    <s v="AAD_NONE"/>
    <s v="TE02010900"/>
    <s v="1"/>
    <s v="9T10-MU21-EST2EHDS"/>
    <n v="403"/>
    <n v="403"/>
    <m/>
    <m/>
    <s v=""/>
    <x v="3"/>
  </r>
  <r>
    <x v="17"/>
    <x v="81"/>
    <s v="ET10"/>
    <x v="3"/>
    <x v="4"/>
    <x v="3"/>
    <s v="AAD_NONE"/>
    <s v="TE03010100"/>
    <s v="1"/>
    <s v="9T10-MU00-HEROES"/>
    <n v="57737"/>
    <n v="4811"/>
    <m/>
    <m/>
    <s v=""/>
    <x v="3"/>
  </r>
  <r>
    <x v="17"/>
    <x v="81"/>
    <s v="ET10"/>
    <x v="3"/>
    <x v="4"/>
    <x v="3"/>
    <s v="AAD_NONE"/>
    <s v="TE03010100"/>
    <s v="1"/>
    <s v="9T10-MU21-EST2EHDS"/>
    <n v="1173"/>
    <n v="1173"/>
    <m/>
    <m/>
    <s v=""/>
    <x v="3"/>
  </r>
  <r>
    <x v="17"/>
    <x v="81"/>
    <s v="ET10"/>
    <x v="3"/>
    <x v="4"/>
    <x v="3"/>
    <s v="AAD_NONE"/>
    <s v="TE03010100"/>
    <s v="1"/>
    <s v="9T10-MU21-XT-EHR"/>
    <n v="1800"/>
    <n v="1800"/>
    <m/>
    <m/>
    <s v=""/>
    <x v="3"/>
  </r>
  <r>
    <x v="17"/>
    <x v="81"/>
    <s v="ET10"/>
    <x v="3"/>
    <x v="4"/>
    <x v="3"/>
    <s v="AAD_NONE"/>
    <s v="TE03010400"/>
    <s v="1"/>
    <s v="1T10-TA21-07121"/>
    <n v="21675"/>
    <n v="21675"/>
    <n v="21675"/>
    <n v="21675"/>
    <s v=""/>
    <x v="3"/>
  </r>
  <r>
    <x v="17"/>
    <x v="81"/>
    <s v="ET10"/>
    <x v="3"/>
    <x v="4"/>
    <x v="3"/>
    <s v="AAD_NONE"/>
    <s v="TE03010600"/>
    <s v="1"/>
    <s v="9T10-MU21-MYHEALTH"/>
    <n v="9000"/>
    <n v="9001"/>
    <m/>
    <m/>
    <s v=""/>
    <x v="3"/>
  </r>
  <r>
    <x v="17"/>
    <x v="81"/>
    <s v="ET10"/>
    <x v="3"/>
    <x v="4"/>
    <x v="3"/>
    <s v="AAD_NONE"/>
    <s v="TE03010600"/>
    <s v="1"/>
    <s v="1T10-TA21-07121"/>
    <n v="21675"/>
    <n v="21675"/>
    <n v="21675"/>
    <n v="21675"/>
    <s v=""/>
    <x v="3"/>
  </r>
  <r>
    <x v="17"/>
    <x v="81"/>
    <s v="ET10"/>
    <x v="3"/>
    <x v="4"/>
    <x v="3"/>
    <s v="AAD_NONE"/>
    <s v="TE03010700"/>
    <s v="1"/>
    <s v="9T10-MU21-EST2EHDS"/>
    <n v="372"/>
    <n v="372"/>
    <m/>
    <m/>
    <s v=""/>
    <x v="3"/>
  </r>
  <r>
    <x v="17"/>
    <x v="81"/>
    <s v="ET10"/>
    <x v="3"/>
    <x v="4"/>
    <x v="3"/>
    <s v="AAD_NONE"/>
    <s v="HE06010100"/>
    <s v="1"/>
    <s v="1T10-TA21-07121"/>
    <n v="43350"/>
    <n v="43350"/>
    <n v="43350"/>
    <n v="43350"/>
    <s v=""/>
    <x v="3"/>
  </r>
  <r>
    <x v="17"/>
    <x v="81"/>
    <s v="ET10"/>
    <x v="3"/>
    <x v="4"/>
    <x v="3"/>
    <s v="AAD_NONE"/>
    <s v="HE06010200"/>
    <s v="1"/>
    <s v="9T10-MU21-EST2EHDS"/>
    <n v="434"/>
    <n v="434"/>
    <m/>
    <m/>
    <s v=""/>
    <x v="3"/>
  </r>
  <r>
    <x v="17"/>
    <x v="81"/>
    <s v="ET10"/>
    <x v="3"/>
    <x v="4"/>
    <x v="3"/>
    <s v="AAD_NONE"/>
    <s v="HE06010200"/>
    <s v="1"/>
    <s v="1T10-TA21-07121"/>
    <n v="21675"/>
    <n v="21675"/>
    <n v="21675"/>
    <n v="21675"/>
    <s v=""/>
    <x v="3"/>
  </r>
  <r>
    <x v="17"/>
    <x v="81"/>
    <s v="ET10"/>
    <x v="3"/>
    <x v="4"/>
    <x v="3"/>
    <s v="AAD_NONE"/>
    <s v="HE07010100"/>
    <s v="1"/>
    <s v="9T10-MU21-EST2EHDS"/>
    <n v="569"/>
    <n v="569"/>
    <m/>
    <m/>
    <s v=""/>
    <x v="3"/>
  </r>
  <r>
    <x v="17"/>
    <x v="81"/>
    <s v="ET10"/>
    <x v="3"/>
    <x v="4"/>
    <x v="3"/>
    <s v="AAD_NONE"/>
    <s v="HE07010100"/>
    <s v="1"/>
    <s v="1T10-TA21-07121"/>
    <n v="86700"/>
    <n v="86700"/>
    <n v="86700"/>
    <n v="86700"/>
    <s v=""/>
    <x v="3"/>
  </r>
  <r>
    <x v="17"/>
    <x v="81"/>
    <s v="ET10"/>
    <x v="3"/>
    <x v="4"/>
    <x v="3"/>
    <s v="AAD_NONE"/>
    <s v="HE07010200"/>
    <s v="1"/>
    <s v="1T10-TA21-07121"/>
    <n v="65025"/>
    <n v="65025"/>
    <n v="65025"/>
    <n v="65025"/>
    <s v=""/>
    <x v="3"/>
  </r>
  <r>
    <x v="17"/>
    <x v="81"/>
    <s v="ET10"/>
    <x v="3"/>
    <x v="4"/>
    <x v="3"/>
    <s v="AAD_NONE"/>
    <s v="HE07010200"/>
    <s v="1"/>
    <s v="1T10-TA21-07131"/>
    <n v="7500"/>
    <n v="7500"/>
    <n v="7500"/>
    <n v="7500"/>
    <s v=""/>
    <x v="3"/>
  </r>
  <r>
    <x v="17"/>
    <x v="81"/>
    <s v="ET10"/>
    <x v="3"/>
    <x v="4"/>
    <x v="3"/>
    <s v="AAD_NONE"/>
    <s v="HE08020100"/>
    <s v="1"/>
    <s v="1T10-TA21-07121"/>
    <n v="21675"/>
    <n v="21675"/>
    <n v="21675"/>
    <n v="21675"/>
    <s v=""/>
    <x v="3"/>
  </r>
  <r>
    <x v="17"/>
    <x v="81"/>
    <s v="ET10"/>
    <x v="3"/>
    <x v="4"/>
    <x v="3"/>
    <s v="AAD_NONE"/>
    <s v="HE08020300"/>
    <s v="1"/>
    <s v="9T10-MU21-EST2EHDS"/>
    <n v="807"/>
    <n v="807"/>
    <m/>
    <m/>
    <s v=""/>
    <x v="3"/>
  </r>
  <r>
    <x v="17"/>
    <x v="81"/>
    <s v="ET10"/>
    <x v="3"/>
    <x v="4"/>
    <x v="3"/>
    <s v="AAD_NONE"/>
    <s v="HE08020300"/>
    <s v="1"/>
    <s v="1T10-TA21-07121"/>
    <n v="43350"/>
    <n v="43350"/>
    <n v="43350"/>
    <n v="43350"/>
    <s v=""/>
    <x v="3"/>
  </r>
  <r>
    <x v="17"/>
    <x v="81"/>
    <s v="ET10"/>
    <x v="4"/>
    <x v="0"/>
    <x v="3"/>
    <s v="AAD_NONE"/>
    <s v="TE01010100"/>
    <s v="1"/>
    <s v="-"/>
    <n v="93727"/>
    <n v="93727"/>
    <n v="93727"/>
    <n v="93727"/>
    <s v=""/>
    <x v="3"/>
  </r>
  <r>
    <x v="17"/>
    <x v="81"/>
    <s v="ET10"/>
    <x v="4"/>
    <x v="0"/>
    <x v="3"/>
    <s v="AAD_NONE"/>
    <s v="TE01010300"/>
    <s v="1"/>
    <s v="-"/>
    <n v="3000"/>
    <n v="3000"/>
    <n v="3000"/>
    <n v="3000"/>
    <s v=""/>
    <x v="3"/>
  </r>
  <r>
    <x v="17"/>
    <x v="81"/>
    <s v="ET10"/>
    <x v="4"/>
    <x v="0"/>
    <x v="3"/>
    <s v="AAD_NONE"/>
    <s v="TE02010100"/>
    <s v="1"/>
    <s v="-"/>
    <n v="546334"/>
    <n v="546334"/>
    <n v="546334"/>
    <n v="546334"/>
    <s v=""/>
    <x v="3"/>
  </r>
  <r>
    <x v="17"/>
    <x v="81"/>
    <s v="ET10"/>
    <x v="4"/>
    <x v="0"/>
    <x v="3"/>
    <s v="AAD_NONE"/>
    <s v="TE02010900"/>
    <s v="1"/>
    <s v="-"/>
    <n v="109644"/>
    <n v="109644"/>
    <n v="109644"/>
    <n v="109644"/>
    <s v=""/>
    <x v="3"/>
  </r>
  <r>
    <x v="17"/>
    <x v="81"/>
    <s v="ET10"/>
    <x v="4"/>
    <x v="0"/>
    <x v="3"/>
    <s v="AAD_NONE"/>
    <s v="TE03010100"/>
    <s v="1"/>
    <s v="-"/>
    <n v="286393"/>
    <n v="286393"/>
    <n v="286393"/>
    <n v="286393"/>
    <s v=""/>
    <x v="3"/>
  </r>
  <r>
    <x v="17"/>
    <x v="81"/>
    <s v="ET10"/>
    <x v="4"/>
    <x v="0"/>
    <x v="3"/>
    <s v="AAD_NONE"/>
    <s v="TE03010300"/>
    <s v="1"/>
    <s v="-"/>
    <n v="1825655"/>
    <n v="1825655"/>
    <n v="1825655"/>
    <n v="1825655"/>
    <s v=""/>
    <x v="3"/>
  </r>
  <r>
    <x v="17"/>
    <x v="81"/>
    <s v="ET10"/>
    <x v="4"/>
    <x v="0"/>
    <x v="3"/>
    <s v="AAD_NONE"/>
    <s v="TE03010500"/>
    <s v="1"/>
    <s v="-"/>
    <n v="75277"/>
    <n v="75277"/>
    <n v="75277"/>
    <n v="75277"/>
    <s v=""/>
    <x v="3"/>
  </r>
  <r>
    <x v="17"/>
    <x v="81"/>
    <s v="ET10"/>
    <x v="4"/>
    <x v="0"/>
    <x v="3"/>
    <s v="AAD_NONE"/>
    <s v="TE03010700"/>
    <s v="1"/>
    <s v="-"/>
    <n v="89178"/>
    <n v="89178"/>
    <n v="89178"/>
    <n v="89178"/>
    <s v=""/>
    <x v="3"/>
  </r>
  <r>
    <x v="17"/>
    <x v="81"/>
    <s v="ET10"/>
    <x v="4"/>
    <x v="0"/>
    <x v="3"/>
    <s v="AAD_NONE"/>
    <s v="TE03010800"/>
    <s v="1"/>
    <s v="-"/>
    <n v="143736"/>
    <n v="143736"/>
    <n v="143736"/>
    <n v="143736"/>
    <s v=""/>
    <x v="3"/>
  </r>
  <r>
    <x v="17"/>
    <x v="81"/>
    <s v="ET10"/>
    <x v="4"/>
    <x v="0"/>
    <x v="3"/>
    <s v="AAD_NONE"/>
    <s v="HE06010200"/>
    <s v="1"/>
    <s v="-"/>
    <n v="105195"/>
    <n v="105195"/>
    <n v="105195"/>
    <n v="105195"/>
    <s v=""/>
    <x v="3"/>
  </r>
  <r>
    <x v="17"/>
    <x v="81"/>
    <s v="ET10"/>
    <x v="4"/>
    <x v="0"/>
    <x v="3"/>
    <s v="AAD_NONE"/>
    <s v="HE07010100"/>
    <s v="1"/>
    <s v="-"/>
    <n v="292627"/>
    <n v="144363"/>
    <n v="144363"/>
    <n v="144363"/>
    <s v=""/>
    <x v="3"/>
  </r>
  <r>
    <x v="17"/>
    <x v="81"/>
    <s v="ET10"/>
    <x v="4"/>
    <x v="0"/>
    <x v="3"/>
    <s v="AAD_NONE"/>
    <s v="HE08020300"/>
    <s v="1"/>
    <s v="-"/>
    <n v="358709"/>
    <n v="210447"/>
    <n v="210448"/>
    <n v="210448"/>
    <s v=""/>
    <x v="3"/>
  </r>
  <r>
    <x v="17"/>
    <x v="81"/>
    <s v="ET10"/>
    <x v="4"/>
    <x v="0"/>
    <x v="163"/>
    <s v="AAD_NONE"/>
    <s v="TE01010100"/>
    <s v="1"/>
    <s v="-"/>
    <n v="2726"/>
    <n v="2806"/>
    <n v="2873"/>
    <n v="2873"/>
    <s v=""/>
    <x v="159"/>
  </r>
  <r>
    <x v="17"/>
    <x v="81"/>
    <s v="ET10"/>
    <x v="4"/>
    <x v="0"/>
    <x v="163"/>
    <s v="AAD_NONE"/>
    <s v="TE02010100"/>
    <s v="1"/>
    <s v="-"/>
    <n v="3989"/>
    <n v="4107"/>
    <n v="4205"/>
    <n v="4205"/>
    <s v=""/>
    <x v="159"/>
  </r>
  <r>
    <x v="17"/>
    <x v="81"/>
    <s v="ET10"/>
    <x v="4"/>
    <x v="0"/>
    <x v="163"/>
    <s v="AAD_NONE"/>
    <s v="TE02010900"/>
    <s v="1"/>
    <s v="-"/>
    <n v="3221"/>
    <n v="3316"/>
    <n v="3395"/>
    <n v="3395"/>
    <s v=""/>
    <x v="159"/>
  </r>
  <r>
    <x v="17"/>
    <x v="81"/>
    <s v="ET10"/>
    <x v="4"/>
    <x v="0"/>
    <x v="163"/>
    <s v="AAD_NONE"/>
    <s v="TE03010100"/>
    <s v="1"/>
    <s v="-"/>
    <n v="9366"/>
    <n v="9643"/>
    <n v="9873"/>
    <n v="9873"/>
    <s v=""/>
    <x v="159"/>
  </r>
  <r>
    <x v="17"/>
    <x v="81"/>
    <s v="ET10"/>
    <x v="4"/>
    <x v="0"/>
    <x v="163"/>
    <s v="AAD_NONE"/>
    <s v="TE03010700"/>
    <s v="1"/>
    <s v="-"/>
    <n v="2973"/>
    <n v="3061"/>
    <n v="3134"/>
    <n v="3134"/>
    <s v=""/>
    <x v="159"/>
  </r>
  <r>
    <x v="17"/>
    <x v="81"/>
    <s v="ET10"/>
    <x v="4"/>
    <x v="0"/>
    <x v="163"/>
    <s v="AAD_NONE"/>
    <s v="HE06010200"/>
    <s v="1"/>
    <s v="-"/>
    <n v="3469"/>
    <n v="3572"/>
    <n v="3657"/>
    <n v="3657"/>
    <s v=""/>
    <x v="159"/>
  </r>
  <r>
    <x v="17"/>
    <x v="81"/>
    <s v="ET10"/>
    <x v="4"/>
    <x v="0"/>
    <x v="163"/>
    <s v="AAD_NONE"/>
    <s v="HE07010100"/>
    <s v="1"/>
    <s v="-"/>
    <n v="4544"/>
    <n v="4679"/>
    <n v="4790"/>
    <n v="4790"/>
    <s v=""/>
    <x v="159"/>
  </r>
  <r>
    <x v="17"/>
    <x v="81"/>
    <s v="ET10"/>
    <x v="4"/>
    <x v="0"/>
    <x v="163"/>
    <s v="AAD_NONE"/>
    <s v="HE08020300"/>
    <s v="1"/>
    <s v="-"/>
    <n v="6442"/>
    <n v="6633"/>
    <n v="6791"/>
    <n v="6791"/>
    <s v=""/>
    <x v="159"/>
  </r>
  <r>
    <x v="17"/>
    <x v="81"/>
    <s v="ET10"/>
    <x v="4"/>
    <x v="0"/>
    <x v="24"/>
    <s v="AAD_NONE"/>
    <s v="TE03010200"/>
    <s v="1"/>
    <s v="-"/>
    <n v="21982"/>
    <n v="23998"/>
    <m/>
    <m/>
    <s v=""/>
    <x v="23"/>
  </r>
  <r>
    <x v="17"/>
    <x v="81"/>
    <s v="ET10"/>
    <x v="4"/>
    <x v="4"/>
    <x v="3"/>
    <s v="AAD_NONE"/>
    <s v="TE01010100"/>
    <s v="1"/>
    <s v="9T10-MU21-PARC"/>
    <n v="20497"/>
    <n v="20497"/>
    <n v="20497"/>
    <n v="20497"/>
    <s v=""/>
    <x v="3"/>
  </r>
  <r>
    <x v="17"/>
    <x v="81"/>
    <s v="ET10"/>
    <x v="4"/>
    <x v="4"/>
    <x v="3"/>
    <s v="AAD_NONE"/>
    <s v="TE01010100"/>
    <s v="1"/>
    <s v="9T10-MU21-THCS"/>
    <n v="1962"/>
    <n v="1962"/>
    <n v="1962"/>
    <n v="1962"/>
    <s v=""/>
    <x v="3"/>
  </r>
  <r>
    <x v="17"/>
    <x v="81"/>
    <s v="ET10"/>
    <x v="4"/>
    <x v="4"/>
    <x v="3"/>
    <s v="AAD_NONE"/>
    <s v="TE01010100"/>
    <s v="1"/>
    <s v="9T10-MU21-EST2EHDS"/>
    <n v="9590"/>
    <n v="9590"/>
    <m/>
    <m/>
    <s v=""/>
    <x v="3"/>
  </r>
  <r>
    <x v="17"/>
    <x v="81"/>
    <s v="ET10"/>
    <x v="4"/>
    <x v="4"/>
    <x v="3"/>
    <s v="AAD_NONE"/>
    <s v="TE01010100"/>
    <s v="1"/>
    <s v="1T10-TA21-07121"/>
    <n v="7780"/>
    <n v="12035"/>
    <n v="14400"/>
    <n v="18108"/>
    <s v=""/>
    <x v="3"/>
  </r>
  <r>
    <x v="17"/>
    <x v="81"/>
    <s v="ET10"/>
    <x v="4"/>
    <x v="4"/>
    <x v="3"/>
    <s v="AAD_NONE"/>
    <s v="TE02010100"/>
    <s v="1"/>
    <s v="9T10-MU21-THCS"/>
    <n v="1427"/>
    <n v="1427"/>
    <n v="1427"/>
    <n v="1427"/>
    <s v=""/>
    <x v="3"/>
  </r>
  <r>
    <x v="17"/>
    <x v="81"/>
    <s v="ET10"/>
    <x v="4"/>
    <x v="4"/>
    <x v="3"/>
    <s v="AAD_NONE"/>
    <s v="TE02010100"/>
    <s v="1"/>
    <s v="9T10-MU21-EST2EHDS"/>
    <n v="14036"/>
    <n v="14036"/>
    <m/>
    <m/>
    <s v=""/>
    <x v="3"/>
  </r>
  <r>
    <x v="17"/>
    <x v="81"/>
    <s v="ET10"/>
    <x v="4"/>
    <x v="4"/>
    <x v="3"/>
    <s v="AAD_NONE"/>
    <s v="TE02010200"/>
    <s v="1"/>
    <s v="5T10-NO14-015171JUHT"/>
    <n v="35000"/>
    <m/>
    <m/>
    <m/>
    <s v=""/>
    <x v="3"/>
  </r>
  <r>
    <x v="17"/>
    <x v="81"/>
    <s v="ET10"/>
    <x v="4"/>
    <x v="4"/>
    <x v="3"/>
    <s v="AAD_NONE"/>
    <s v="TE02010900"/>
    <s v="1"/>
    <s v="9T10-MU21-THCS"/>
    <n v="1248"/>
    <n v="1248"/>
    <n v="1248"/>
    <n v="1248"/>
    <s v=""/>
    <x v="3"/>
  </r>
  <r>
    <x v="17"/>
    <x v="81"/>
    <s v="ET10"/>
    <x v="4"/>
    <x v="4"/>
    <x v="3"/>
    <s v="AAD_NONE"/>
    <s v="TE02010900"/>
    <s v="1"/>
    <s v="9T10-MU21-EST2EHDS"/>
    <n v="11334"/>
    <n v="11334"/>
    <m/>
    <m/>
    <s v=""/>
    <x v="3"/>
  </r>
  <r>
    <x v="17"/>
    <x v="81"/>
    <s v="ET10"/>
    <x v="4"/>
    <x v="4"/>
    <x v="3"/>
    <s v="AAD_NONE"/>
    <s v="TE03010100"/>
    <s v="1"/>
    <s v="9T10-MU00-HEROES"/>
    <n v="23341"/>
    <n v="56124"/>
    <m/>
    <m/>
    <s v=""/>
    <x v="3"/>
  </r>
  <r>
    <x v="17"/>
    <x v="81"/>
    <s v="ET10"/>
    <x v="4"/>
    <x v="4"/>
    <x v="3"/>
    <s v="AAD_NONE"/>
    <s v="TE03010100"/>
    <s v="1"/>
    <s v="9T10-MU00-CIRCE"/>
    <n v="60278"/>
    <n v="58176"/>
    <m/>
    <m/>
    <s v=""/>
    <x v="3"/>
  </r>
  <r>
    <x v="17"/>
    <x v="81"/>
    <s v="ET10"/>
    <x v="4"/>
    <x v="4"/>
    <x v="3"/>
    <s v="AAD_NONE"/>
    <s v="TE03010100"/>
    <s v="1"/>
    <s v="9T10-MU21-THCS"/>
    <n v="1427"/>
    <n v="1427"/>
    <n v="1427"/>
    <n v="1427"/>
    <s v=""/>
    <x v="3"/>
  </r>
  <r>
    <x v="17"/>
    <x v="81"/>
    <s v="ET10"/>
    <x v="4"/>
    <x v="4"/>
    <x v="3"/>
    <s v="AAD_NONE"/>
    <s v="TE03010100"/>
    <s v="1"/>
    <s v="9T10-MU21-EST2EHDS"/>
    <n v="32955"/>
    <n v="32955"/>
    <m/>
    <m/>
    <s v=""/>
    <x v="3"/>
  </r>
  <r>
    <x v="17"/>
    <x v="81"/>
    <s v="ET10"/>
    <x v="4"/>
    <x v="4"/>
    <x v="3"/>
    <s v="AAD_NONE"/>
    <s v="TE03010100"/>
    <s v="1"/>
    <s v="9T10-MU21-XT-EHR"/>
    <n v="19375"/>
    <n v="19375"/>
    <m/>
    <m/>
    <s v=""/>
    <x v="3"/>
  </r>
  <r>
    <x v="17"/>
    <x v="81"/>
    <s v="ET10"/>
    <x v="4"/>
    <x v="4"/>
    <x v="3"/>
    <s v="AAD_NONE"/>
    <s v="TE03010400"/>
    <s v="1"/>
    <s v="5T10-NO14-015171JUHT"/>
    <n v="35000"/>
    <m/>
    <m/>
    <m/>
    <s v=""/>
    <x v="3"/>
  </r>
  <r>
    <x v="17"/>
    <x v="81"/>
    <s v="ET10"/>
    <x v="4"/>
    <x v="4"/>
    <x v="3"/>
    <s v="AAD_NONE"/>
    <s v="TE03010400"/>
    <s v="1"/>
    <s v="9T10-MU21-PERMED"/>
    <n v="28500"/>
    <n v="28500"/>
    <n v="28500"/>
    <n v="28500"/>
    <s v=""/>
    <x v="3"/>
  </r>
  <r>
    <x v="17"/>
    <x v="81"/>
    <s v="ET10"/>
    <x v="4"/>
    <x v="4"/>
    <x v="3"/>
    <s v="AAD_NONE"/>
    <s v="TE03010400"/>
    <s v="1"/>
    <s v="1T10-TA21-07121"/>
    <n v="7780"/>
    <n v="12035"/>
    <n v="14400"/>
    <n v="18108"/>
    <s v=""/>
    <x v="3"/>
  </r>
  <r>
    <x v="17"/>
    <x v="81"/>
    <s v="ET10"/>
    <x v="4"/>
    <x v="4"/>
    <x v="3"/>
    <s v="AAD_NONE"/>
    <s v="TE03010600"/>
    <s v="1"/>
    <s v="1T10-TA21-07121"/>
    <n v="7780"/>
    <n v="12035"/>
    <n v="14400"/>
    <n v="18108"/>
    <s v=""/>
    <x v="3"/>
  </r>
  <r>
    <x v="17"/>
    <x v="81"/>
    <s v="ET10"/>
    <x v="4"/>
    <x v="4"/>
    <x v="3"/>
    <s v="AAD_NONE"/>
    <s v="TE03010700"/>
    <s v="1"/>
    <s v="9T10-MU21-THCS"/>
    <n v="535"/>
    <n v="535"/>
    <n v="535"/>
    <n v="535"/>
    <s v=""/>
    <x v="3"/>
  </r>
  <r>
    <x v="17"/>
    <x v="81"/>
    <s v="ET10"/>
    <x v="4"/>
    <x v="4"/>
    <x v="3"/>
    <s v="AAD_NONE"/>
    <s v="TE03010700"/>
    <s v="1"/>
    <s v="9T10-MU21-EST2EHDS"/>
    <n v="10462"/>
    <n v="10462"/>
    <m/>
    <m/>
    <s v=""/>
    <x v="3"/>
  </r>
  <r>
    <x v="17"/>
    <x v="81"/>
    <s v="ET10"/>
    <x v="4"/>
    <x v="4"/>
    <x v="3"/>
    <s v="AAD_NONE"/>
    <s v="HE06010100"/>
    <s v="1"/>
    <s v="1T10-TA21-07121"/>
    <n v="15561"/>
    <n v="24069"/>
    <n v="28800"/>
    <n v="36215"/>
    <s v=""/>
    <x v="3"/>
  </r>
  <r>
    <x v="17"/>
    <x v="81"/>
    <s v="ET10"/>
    <x v="4"/>
    <x v="4"/>
    <x v="3"/>
    <s v="AAD_NONE"/>
    <s v="HE06010200"/>
    <s v="1"/>
    <s v="9T10-MU21-THCS"/>
    <n v="2693"/>
    <n v="2693"/>
    <n v="2693"/>
    <n v="2693"/>
    <s v=""/>
    <x v="3"/>
  </r>
  <r>
    <x v="17"/>
    <x v="81"/>
    <s v="ET10"/>
    <x v="4"/>
    <x v="4"/>
    <x v="3"/>
    <s v="AAD_NONE"/>
    <s v="HE06010200"/>
    <s v="1"/>
    <s v="9T10-MU21-EST2EHDS"/>
    <n v="12206"/>
    <n v="12206"/>
    <m/>
    <m/>
    <s v=""/>
    <x v="3"/>
  </r>
  <r>
    <x v="17"/>
    <x v="81"/>
    <s v="ET10"/>
    <x v="4"/>
    <x v="4"/>
    <x v="3"/>
    <s v="AAD_NONE"/>
    <s v="HE06010200"/>
    <s v="1"/>
    <s v="1T10-TA21-07121"/>
    <n v="7780"/>
    <n v="12035"/>
    <n v="14400"/>
    <n v="18108"/>
    <s v=""/>
    <x v="3"/>
  </r>
  <r>
    <x v="17"/>
    <x v="81"/>
    <s v="ET10"/>
    <x v="4"/>
    <x v="4"/>
    <x v="3"/>
    <s v="AAD_NONE"/>
    <s v="HE07010100"/>
    <s v="1"/>
    <s v="9T10-MU21-THCS"/>
    <n v="3531"/>
    <n v="3531"/>
    <n v="3531"/>
    <n v="3531"/>
    <s v=""/>
    <x v="3"/>
  </r>
  <r>
    <x v="17"/>
    <x v="81"/>
    <s v="ET10"/>
    <x v="4"/>
    <x v="4"/>
    <x v="3"/>
    <s v="AAD_NONE"/>
    <s v="HE07010100"/>
    <s v="1"/>
    <s v="9T10-MU21-EST2EHDS"/>
    <n v="15989"/>
    <n v="15989"/>
    <m/>
    <m/>
    <s v=""/>
    <x v="3"/>
  </r>
  <r>
    <x v="17"/>
    <x v="81"/>
    <s v="ET10"/>
    <x v="4"/>
    <x v="4"/>
    <x v="3"/>
    <s v="AAD_NONE"/>
    <s v="HE07010100"/>
    <s v="1"/>
    <s v="1T10-TA21-07121"/>
    <n v="31121"/>
    <n v="48139"/>
    <n v="57601"/>
    <n v="72431"/>
    <s v=""/>
    <x v="3"/>
  </r>
  <r>
    <x v="17"/>
    <x v="81"/>
    <s v="ET10"/>
    <x v="4"/>
    <x v="4"/>
    <x v="3"/>
    <s v="AAD_NONE"/>
    <s v="HE07010200"/>
    <s v="1"/>
    <s v="1T10-TA21-07121"/>
    <n v="23341"/>
    <n v="36104"/>
    <n v="43201"/>
    <n v="54323"/>
    <s v=""/>
    <x v="3"/>
  </r>
  <r>
    <x v="17"/>
    <x v="81"/>
    <s v="ET10"/>
    <x v="4"/>
    <x v="4"/>
    <x v="3"/>
    <s v="AAD_NONE"/>
    <s v="HE07010200"/>
    <s v="1"/>
    <s v="1T10-TA21-07131"/>
    <n v="84686"/>
    <n v="10343"/>
    <n v="11027"/>
    <n v="11738"/>
    <s v=""/>
    <x v="3"/>
  </r>
  <r>
    <x v="17"/>
    <x v="81"/>
    <s v="ET10"/>
    <x v="4"/>
    <x v="4"/>
    <x v="3"/>
    <s v="AAD_NONE"/>
    <s v="HE07010200"/>
    <s v="1"/>
    <s v="1T10-SF21-41012TOIDU"/>
    <n v="4105596"/>
    <n v="5586737"/>
    <n v="5586737"/>
    <m/>
    <s v=""/>
    <x v="3"/>
  </r>
  <r>
    <x v="17"/>
    <x v="81"/>
    <s v="ET10"/>
    <x v="4"/>
    <x v="4"/>
    <x v="3"/>
    <s v="AAD_NONE"/>
    <s v="HE08020100"/>
    <s v="1"/>
    <s v="1T10-TA21-07121"/>
    <n v="7780"/>
    <n v="12035"/>
    <n v="14400"/>
    <n v="18108"/>
    <s v=""/>
    <x v="3"/>
  </r>
  <r>
    <x v="17"/>
    <x v="81"/>
    <s v="ET10"/>
    <x v="4"/>
    <x v="4"/>
    <x v="3"/>
    <s v="AAD_NONE"/>
    <s v="HE08020100"/>
    <s v="1"/>
    <s v="1T10-SF21-04791LASTE"/>
    <n v="1200000"/>
    <n v="1273873"/>
    <n v="800000"/>
    <m/>
    <s v=""/>
    <x v="3"/>
  </r>
  <r>
    <x v="17"/>
    <x v="81"/>
    <s v="ET10"/>
    <x v="4"/>
    <x v="4"/>
    <x v="3"/>
    <s v="AAD_NONE"/>
    <s v="HE08020300"/>
    <s v="1"/>
    <s v="9T10-MU21-THCS"/>
    <n v="5011"/>
    <n v="5011"/>
    <n v="5011"/>
    <n v="5011"/>
    <s v=""/>
    <x v="3"/>
  </r>
  <r>
    <x v="17"/>
    <x v="81"/>
    <s v="ET10"/>
    <x v="4"/>
    <x v="4"/>
    <x v="3"/>
    <s v="AAD_NONE"/>
    <s v="HE08020300"/>
    <s v="1"/>
    <s v="9T10-MU21-EST2EHDS"/>
    <n v="22667"/>
    <n v="22667"/>
    <m/>
    <m/>
    <s v=""/>
    <x v="3"/>
  </r>
  <r>
    <x v="17"/>
    <x v="81"/>
    <s v="ET10"/>
    <x v="4"/>
    <x v="4"/>
    <x v="3"/>
    <s v="AAD_NONE"/>
    <s v="HE08020300"/>
    <s v="1"/>
    <s v="1T10-TA21-07121"/>
    <n v="15561"/>
    <n v="24069"/>
    <n v="28800"/>
    <n v="36215"/>
    <s v=""/>
    <x v="3"/>
  </r>
  <r>
    <x v="17"/>
    <x v="81"/>
    <s v="ET10"/>
    <x v="4"/>
    <x v="4"/>
    <x v="3"/>
    <s v="AAD_NONE"/>
    <s v="HE08020300"/>
    <s v="1"/>
    <s v="1T10-SF21-04791LASTE"/>
    <n v="1744824"/>
    <n v="1476345"/>
    <n v="770000"/>
    <m/>
    <s v=""/>
    <x v="3"/>
  </r>
  <r>
    <x v="17"/>
    <x v="81"/>
    <s v="ET10"/>
    <x v="16"/>
    <x v="0"/>
    <x v="3"/>
    <s v="AAD_NONE"/>
    <s v="TE01010100"/>
    <s v="1"/>
    <s v="-"/>
    <n v="30290"/>
    <n v="30290"/>
    <n v="30290"/>
    <n v="30290"/>
    <s v=""/>
    <x v="3"/>
  </r>
  <r>
    <x v="17"/>
    <x v="81"/>
    <s v="ET10"/>
    <x v="16"/>
    <x v="0"/>
    <x v="3"/>
    <s v="AAD_NONE"/>
    <s v="TE02010100"/>
    <s v="1"/>
    <s v="-"/>
    <n v="324333"/>
    <n v="324333"/>
    <n v="324333"/>
    <n v="324333"/>
    <s v=""/>
    <x v="3"/>
  </r>
  <r>
    <x v="17"/>
    <x v="81"/>
    <s v="ET10"/>
    <x v="16"/>
    <x v="0"/>
    <x v="3"/>
    <s v="AAD_NONE"/>
    <s v="TE02010100"/>
    <s v="1"/>
    <s v="8T10-RE00-07111"/>
    <n v="1468424"/>
    <n v="1449106"/>
    <n v="1432999"/>
    <n v="1432999"/>
    <s v=""/>
    <x v="3"/>
  </r>
  <r>
    <x v="17"/>
    <x v="81"/>
    <s v="ET10"/>
    <x v="16"/>
    <x v="0"/>
    <x v="3"/>
    <s v="AAD_NONE"/>
    <s v="TE02010900"/>
    <s v="1"/>
    <s v="-"/>
    <n v="435797"/>
    <n v="435797"/>
    <n v="435797"/>
    <n v="35797"/>
    <s v=""/>
    <x v="3"/>
  </r>
  <r>
    <x v="17"/>
    <x v="81"/>
    <s v="ET10"/>
    <x v="16"/>
    <x v="0"/>
    <x v="3"/>
    <s v="AAD_NONE"/>
    <s v="TE03010100"/>
    <s v="1"/>
    <s v="-"/>
    <n v="124087"/>
    <n v="124087"/>
    <n v="124087"/>
    <n v="124087"/>
    <s v=""/>
    <x v="3"/>
  </r>
  <r>
    <x v="17"/>
    <x v="81"/>
    <s v="ET10"/>
    <x v="16"/>
    <x v="0"/>
    <x v="3"/>
    <s v="AAD_NONE"/>
    <s v="TE03010200"/>
    <s v="1"/>
    <s v="-"/>
    <n v="3401128"/>
    <m/>
    <m/>
    <m/>
    <s v=""/>
    <x v="3"/>
  </r>
  <r>
    <x v="17"/>
    <x v="81"/>
    <s v="ET10"/>
    <x v="16"/>
    <x v="0"/>
    <x v="3"/>
    <s v="AAD_NONE"/>
    <s v="TE03010300"/>
    <s v="1"/>
    <s v="-"/>
    <n v="3600614"/>
    <n v="3600614"/>
    <n v="3600614"/>
    <n v="3600614"/>
    <s v=""/>
    <x v="3"/>
  </r>
  <r>
    <x v="17"/>
    <x v="81"/>
    <s v="ET10"/>
    <x v="16"/>
    <x v="0"/>
    <x v="3"/>
    <s v="AAD_NONE"/>
    <s v="TE03010400"/>
    <s v="1"/>
    <s v="-"/>
    <n v="1391000"/>
    <n v="1391000"/>
    <n v="1391000"/>
    <n v="1391000"/>
    <s v=""/>
    <x v="3"/>
  </r>
  <r>
    <x v="17"/>
    <x v="81"/>
    <s v="ET10"/>
    <x v="16"/>
    <x v="0"/>
    <x v="3"/>
    <s v="AAD_NONE"/>
    <s v="TE03010500"/>
    <s v="1"/>
    <s v="-"/>
    <n v="15000"/>
    <n v="15000"/>
    <n v="15000"/>
    <n v="15000"/>
    <s v=""/>
    <x v="3"/>
  </r>
  <r>
    <x v="17"/>
    <x v="81"/>
    <s v="ET10"/>
    <x v="16"/>
    <x v="0"/>
    <x v="3"/>
    <s v="AAD_NONE"/>
    <s v="TE03010600"/>
    <s v="1"/>
    <s v="-"/>
    <n v="17127190"/>
    <n v="17128590"/>
    <n v="17333790"/>
    <n v="17333790"/>
    <s v=""/>
    <x v="3"/>
  </r>
  <r>
    <x v="17"/>
    <x v="81"/>
    <s v="ET10"/>
    <x v="16"/>
    <x v="0"/>
    <x v="3"/>
    <s v="AAD_NONE"/>
    <s v="TE03010700"/>
    <s v="1"/>
    <s v="-"/>
    <n v="33043"/>
    <n v="33043"/>
    <n v="33043"/>
    <n v="33043"/>
    <s v=""/>
    <x v="3"/>
  </r>
  <r>
    <x v="17"/>
    <x v="81"/>
    <s v="ET10"/>
    <x v="16"/>
    <x v="0"/>
    <x v="3"/>
    <s v="AAD_NONE"/>
    <s v="HE06010200"/>
    <s v="1"/>
    <s v="-"/>
    <n v="5999"/>
    <n v="5999"/>
    <n v="5999"/>
    <n v="5999"/>
    <s v=""/>
    <x v="3"/>
  </r>
  <r>
    <x v="17"/>
    <x v="81"/>
    <s v="ET10"/>
    <x v="16"/>
    <x v="0"/>
    <x v="3"/>
    <s v="AAD_NONE"/>
    <s v="HE07010100"/>
    <s v="1"/>
    <s v="-"/>
    <n v="282928"/>
    <n v="282928"/>
    <n v="282928"/>
    <n v="282928"/>
    <s v=""/>
    <x v="3"/>
  </r>
  <r>
    <x v="17"/>
    <x v="81"/>
    <s v="ET10"/>
    <x v="16"/>
    <x v="0"/>
    <x v="3"/>
    <s v="AAD_NONE"/>
    <s v="HE08020300"/>
    <s v="1"/>
    <s v="-"/>
    <n v="11142"/>
    <n v="11142"/>
    <n v="11142"/>
    <n v="11142"/>
    <s v=""/>
    <x v="3"/>
  </r>
  <r>
    <x v="17"/>
    <x v="81"/>
    <s v="ET10"/>
    <x v="16"/>
    <x v="0"/>
    <x v="164"/>
    <s v="AAD_NONE"/>
    <s v="TE02010100"/>
    <s v="1"/>
    <s v="8T10-RE00-03111"/>
    <n v="349325"/>
    <n v="349325"/>
    <n v="349325"/>
    <n v="349325"/>
    <s v=""/>
    <x v="160"/>
  </r>
  <r>
    <x v="17"/>
    <x v="81"/>
    <s v="ET10"/>
    <x v="16"/>
    <x v="0"/>
    <x v="164"/>
    <s v="AAD_NONE"/>
    <s v="TE02010900"/>
    <s v="1"/>
    <s v="8T10-RE00-03111"/>
    <n v="721942"/>
    <n v="721942"/>
    <n v="721942"/>
    <n v="721942"/>
    <s v=""/>
    <x v="160"/>
  </r>
  <r>
    <x v="17"/>
    <x v="81"/>
    <s v="ET10"/>
    <x v="16"/>
    <x v="0"/>
    <x v="164"/>
    <s v="AAD_NONE"/>
    <s v="HE07010100"/>
    <s v="1"/>
    <s v="-"/>
    <n v="1500000"/>
    <m/>
    <m/>
    <m/>
    <s v=""/>
    <x v="160"/>
  </r>
  <r>
    <x v="17"/>
    <x v="81"/>
    <s v="ET10"/>
    <x v="16"/>
    <x v="0"/>
    <x v="164"/>
    <s v="AAD_NONE"/>
    <s v="HE07010100"/>
    <s v="1"/>
    <s v="8T10-RE00-03111"/>
    <n v="737058"/>
    <n v="2237058"/>
    <n v="2237058"/>
    <n v="2237058"/>
    <s v=""/>
    <x v="160"/>
  </r>
  <r>
    <x v="17"/>
    <x v="81"/>
    <s v="ET10"/>
    <x v="16"/>
    <x v="0"/>
    <x v="164"/>
    <s v="AAD_NONE"/>
    <s v="HE08020300"/>
    <s v="1"/>
    <s v="8T10-RE00-03111"/>
    <n v="630157"/>
    <n v="630157"/>
    <n v="630157"/>
    <n v="630157"/>
    <s v=""/>
    <x v="160"/>
  </r>
  <r>
    <x v="17"/>
    <x v="81"/>
    <s v="ET10"/>
    <x v="16"/>
    <x v="4"/>
    <x v="3"/>
    <s v="AAD_NONE"/>
    <s v="TE01010100"/>
    <s v="1"/>
    <s v="1T10-JT21-06192PARC"/>
    <n v="343880"/>
    <n v="200000"/>
    <n v="50000"/>
    <n v="25000"/>
    <s v=""/>
    <x v="3"/>
  </r>
  <r>
    <x v="17"/>
    <x v="81"/>
    <s v="ET10"/>
    <x v="16"/>
    <x v="4"/>
    <x v="3"/>
    <s v="AAD_NONE"/>
    <s v="TE03010600"/>
    <s v="1"/>
    <s v="1T10-SF21-04311TVR"/>
    <n v="1768687"/>
    <n v="2222917"/>
    <n v="2263864"/>
    <n v="2741819"/>
    <s v=""/>
    <x v="3"/>
  </r>
  <r>
    <x v="17"/>
    <x v="81"/>
    <s v="ET10"/>
    <x v="16"/>
    <x v="4"/>
    <x v="3"/>
    <s v="AAD_NONE"/>
    <s v="HE06010100"/>
    <s v="1"/>
    <s v="1T10-SF21-04912HOOLD"/>
    <n v="200000"/>
    <n v="200000"/>
    <n v="600000"/>
    <m/>
    <s v=""/>
    <x v="3"/>
  </r>
  <r>
    <x v="17"/>
    <x v="81"/>
    <s v="ET10"/>
    <x v="16"/>
    <x v="4"/>
    <x v="3"/>
    <s v="AAD_NONE"/>
    <s v="HE06010100"/>
    <s v="1"/>
    <s v="1T10-SF21-04212HOIAK"/>
    <n v="710227"/>
    <n v="710227"/>
    <n v="710227"/>
    <n v="710227"/>
    <s v=""/>
    <x v="3"/>
  </r>
  <r>
    <x v="17"/>
    <x v="81"/>
    <s v="ET10"/>
    <x v="16"/>
    <x v="4"/>
    <x v="3"/>
    <s v="AAD_NONE"/>
    <s v="HE06010200"/>
    <s v="1"/>
    <s v="1T10-SF21-04332PENS"/>
    <n v="277500"/>
    <n v="277500"/>
    <n v="289671"/>
    <m/>
    <s v=""/>
    <x v="3"/>
  </r>
  <r>
    <x v="17"/>
    <x v="81"/>
    <s v="ET10"/>
    <x v="16"/>
    <x v="4"/>
    <x v="3"/>
    <s v="AAD_NONE"/>
    <s v="HE07010100"/>
    <s v="1"/>
    <s v="6T10-SH00-01122SVEIT"/>
    <n v="1641176"/>
    <n v="1641176"/>
    <n v="1641176"/>
    <n v="1175231"/>
    <s v=""/>
    <x v="3"/>
  </r>
  <r>
    <x v="17"/>
    <x v="81"/>
    <s v="ET10"/>
    <x v="16"/>
    <x v="4"/>
    <x v="3"/>
    <s v="AAD_NONE"/>
    <s v="HE07010100"/>
    <s v="1"/>
    <s v="1T10-SF21-04912HOOLD"/>
    <n v="1280703"/>
    <n v="3968169"/>
    <n v="5404507"/>
    <m/>
    <s v=""/>
    <x v="3"/>
  </r>
  <r>
    <x v="17"/>
    <x v="81"/>
    <s v="ET10"/>
    <x v="16"/>
    <x v="4"/>
    <x v="3"/>
    <s v="AAD_NONE"/>
    <s v="HE07010100"/>
    <s v="1"/>
    <s v="1T10-JT21-61122IDAV"/>
    <n v="1856311"/>
    <n v="1836829"/>
    <n v="1858831"/>
    <m/>
    <s v=""/>
    <x v="3"/>
  </r>
  <r>
    <x v="17"/>
    <x v="81"/>
    <s v="ET10"/>
    <x v="16"/>
    <x v="4"/>
    <x v="3"/>
    <s v="AAD_NONE"/>
    <s v="HE08020300"/>
    <s v="1"/>
    <s v="1T10-SF21-04932ABI"/>
    <n v="2102750"/>
    <n v="2039376"/>
    <n v="2049610"/>
    <m/>
    <s v=""/>
    <x v="3"/>
  </r>
  <r>
    <x v="17"/>
    <x v="81"/>
    <s v="ET10"/>
    <x v="16"/>
    <x v="5"/>
    <x v="3"/>
    <s v="AAD_NONE"/>
    <s v="HE07010100"/>
    <s v="1"/>
    <s v="S1TSF-RT21-04911"/>
    <n v="2377653"/>
    <n v="2821581"/>
    <n v="2800000"/>
    <n v="3058000"/>
    <s v=""/>
    <x v="3"/>
  </r>
  <r>
    <x v="17"/>
    <x v="81"/>
    <s v="ET10"/>
    <x v="16"/>
    <x v="5"/>
    <x v="3"/>
    <s v="AAD_NONE"/>
    <s v="HE07010100"/>
    <s v="1"/>
    <s v="S1TSF-RT21-04921"/>
    <n v="1300000"/>
    <n v="1700000"/>
    <n v="1000000"/>
    <n v="600000"/>
    <s v=""/>
    <x v="3"/>
  </r>
  <r>
    <x v="17"/>
    <x v="81"/>
    <s v="ET10"/>
    <x v="16"/>
    <x v="5"/>
    <x v="3"/>
    <s v="AAD_NONE"/>
    <s v="HE08020100"/>
    <s v="1"/>
    <s v="S1TSF-RT21-04791"/>
    <m/>
    <n v="4200000"/>
    <n v="4358558"/>
    <m/>
    <s v=""/>
    <x v="3"/>
  </r>
  <r>
    <x v="17"/>
    <x v="81"/>
    <s v="ET10"/>
    <x v="16"/>
    <x v="7"/>
    <x v="69"/>
    <s v="AAD_NONE"/>
    <s v="TE03010400"/>
    <s v="1"/>
    <s v="S1TCF-RT21-02132"/>
    <n v="805527"/>
    <n v="524604"/>
    <n v="1165784"/>
    <n v="904972"/>
    <s v=""/>
    <x v="66"/>
  </r>
  <r>
    <x v="17"/>
    <x v="81"/>
    <s v="ET10"/>
    <x v="16"/>
    <x v="6"/>
    <x v="3"/>
    <s v="AAD_NONE"/>
    <s v="HE07010100"/>
    <s v="1"/>
    <s v="S1TSF-RT21-04911"/>
    <n v="478994"/>
    <n v="489249"/>
    <n v="480000"/>
    <n v="524229"/>
    <s v=""/>
    <x v="3"/>
  </r>
  <r>
    <x v="17"/>
    <x v="81"/>
    <s v="ET10"/>
    <x v="16"/>
    <x v="6"/>
    <x v="3"/>
    <s v="AAD_NONE"/>
    <s v="HE07010100"/>
    <s v="1"/>
    <s v="S1TSF-RT21-04921"/>
    <n v="557143"/>
    <n v="728571"/>
    <n v="428571"/>
    <n v="257143"/>
    <s v=""/>
    <x v="3"/>
  </r>
  <r>
    <x v="17"/>
    <x v="81"/>
    <s v="ET10"/>
    <x v="16"/>
    <x v="6"/>
    <x v="3"/>
    <s v="AAD_NONE"/>
    <s v="HE08020100"/>
    <s v="1"/>
    <s v="S1TSF-RT21-04791"/>
    <m/>
    <n v="1800000"/>
    <n v="1867953"/>
    <m/>
    <s v=""/>
    <x v="3"/>
  </r>
  <r>
    <x v="17"/>
    <x v="81"/>
    <s v="ET10"/>
    <x v="17"/>
    <x v="18"/>
    <x v="165"/>
    <s v="AAD_NONE"/>
    <s v="TE03010600"/>
    <s v="1"/>
    <s v="-"/>
    <n v="2034634568"/>
    <n v="2131164896"/>
    <n v="2233382924"/>
    <n v="2351530985"/>
    <s v=""/>
    <x v="161"/>
  </r>
  <r>
    <x v="17"/>
    <x v="81"/>
    <s v="ET10"/>
    <x v="17"/>
    <x v="18"/>
    <x v="166"/>
    <s v="AAD_NONE"/>
    <s v="HE06010200"/>
    <s v="1"/>
    <s v="-"/>
    <n v="342200000"/>
    <n v="354900000"/>
    <n v="369600000"/>
    <n v="384600000"/>
    <s v=""/>
    <x v="162"/>
  </r>
  <r>
    <x v="17"/>
    <x v="81"/>
    <s v="ET10"/>
    <x v="17"/>
    <x v="16"/>
    <x v="166"/>
    <s v="AAD_NONE"/>
    <s v="HE06010200"/>
    <s v="1"/>
    <s v="-"/>
    <n v="226100000"/>
    <n v="250450000"/>
    <n v="277800000"/>
    <n v="298300000"/>
    <s v=""/>
    <x v="162"/>
  </r>
  <r>
    <x v="17"/>
    <x v="81"/>
    <s v="ET10"/>
    <x v="10"/>
    <x v="4"/>
    <x v="3"/>
    <s v="AAD_NONE"/>
    <s v="XX01000000"/>
    <s v="1"/>
    <s v="5T10-NO14-015171JUHT"/>
    <n v="59500"/>
    <m/>
    <m/>
    <m/>
    <s v=""/>
    <x v="3"/>
  </r>
  <r>
    <x v="17"/>
    <x v="81"/>
    <s v="ET10"/>
    <x v="10"/>
    <x v="4"/>
    <x v="3"/>
    <s v="AAD_NONE"/>
    <s v="XX01000000"/>
    <s v="1"/>
    <s v="6T10-SH00-01122SVEIT"/>
    <n v="1394999"/>
    <n v="1394999"/>
    <n v="1394999"/>
    <n v="998946"/>
    <s v=""/>
    <x v="3"/>
  </r>
  <r>
    <x v="17"/>
    <x v="81"/>
    <s v="ET10"/>
    <x v="10"/>
    <x v="4"/>
    <x v="3"/>
    <s v="AAD_NONE"/>
    <s v="XX01000000"/>
    <s v="1"/>
    <s v="9T10-MU21-PARC"/>
    <n v="20497"/>
    <n v="20497"/>
    <n v="20497"/>
    <n v="20497"/>
    <s v=""/>
    <x v="3"/>
  </r>
  <r>
    <x v="17"/>
    <x v="81"/>
    <s v="ET10"/>
    <x v="10"/>
    <x v="4"/>
    <x v="3"/>
    <s v="AAD_NONE"/>
    <s v="XX01000000"/>
    <s v="1"/>
    <s v="9T10-MU00-HEROES"/>
    <n v="81078"/>
    <n v="60935"/>
    <m/>
    <m/>
    <s v=""/>
    <x v="3"/>
  </r>
  <r>
    <x v="17"/>
    <x v="81"/>
    <s v="ET10"/>
    <x v="10"/>
    <x v="4"/>
    <x v="3"/>
    <s v="AAD_NONE"/>
    <s v="XX01000000"/>
    <s v="1"/>
    <s v="9T10-MU00-CIRCE"/>
    <n v="60278"/>
    <n v="58176"/>
    <m/>
    <m/>
    <s v=""/>
    <x v="3"/>
  </r>
  <r>
    <x v="17"/>
    <x v="81"/>
    <s v="ET10"/>
    <x v="10"/>
    <x v="4"/>
    <x v="3"/>
    <s v="AAD_NONE"/>
    <s v="XX01000000"/>
    <s v="1"/>
    <s v="9T10-MU21-THCS"/>
    <n v="17832"/>
    <n v="17832"/>
    <n v="17832"/>
    <n v="17832"/>
    <s v=""/>
    <x v="3"/>
  </r>
  <r>
    <x v="17"/>
    <x v="81"/>
    <s v="ET10"/>
    <x v="10"/>
    <x v="4"/>
    <x v="3"/>
    <s v="AAD_NONE"/>
    <s v="XX01000000"/>
    <s v="1"/>
    <s v="9T10-MU21-MYHEALTH"/>
    <n v="9000"/>
    <n v="9001"/>
    <m/>
    <m/>
    <s v=""/>
    <x v="3"/>
  </r>
  <r>
    <x v="17"/>
    <x v="81"/>
    <s v="ET10"/>
    <x v="10"/>
    <x v="4"/>
    <x v="3"/>
    <s v="AAD_NONE"/>
    <s v="XX01000000"/>
    <s v="1"/>
    <s v="9T10-MU21-EST2EHDS"/>
    <n v="133839"/>
    <n v="133839"/>
    <m/>
    <m/>
    <s v=""/>
    <x v="3"/>
  </r>
  <r>
    <x v="17"/>
    <x v="81"/>
    <s v="ET10"/>
    <x v="10"/>
    <x v="4"/>
    <x v="3"/>
    <s v="AAD_NONE"/>
    <s v="XX01000000"/>
    <s v="1"/>
    <s v="9T10-MU21-XT-EHR"/>
    <n v="21175"/>
    <n v="21175"/>
    <m/>
    <m/>
    <s v=""/>
    <x v="3"/>
  </r>
  <r>
    <x v="17"/>
    <x v="81"/>
    <s v="ET10"/>
    <x v="10"/>
    <x v="4"/>
    <x v="3"/>
    <s v="AAD_NONE"/>
    <s v="XX01000000"/>
    <s v="1"/>
    <s v="9T10-MU21-PERMED"/>
    <n v="28500"/>
    <n v="28500"/>
    <n v="28500"/>
    <n v="28500"/>
    <s v=""/>
    <x v="3"/>
  </r>
  <r>
    <x v="17"/>
    <x v="81"/>
    <s v="ET10"/>
    <x v="10"/>
    <x v="4"/>
    <x v="3"/>
    <s v="AAD_NONE"/>
    <s v="XX01000000"/>
    <s v="1"/>
    <s v="1T10-TA21-07121"/>
    <n v="340267"/>
    <n v="389414"/>
    <n v="416741"/>
    <n v="459570"/>
    <s v=""/>
    <x v="3"/>
  </r>
  <r>
    <x v="17"/>
    <x v="81"/>
    <s v="ET10"/>
    <x v="10"/>
    <x v="4"/>
    <x v="3"/>
    <s v="AAD_NONE"/>
    <s v="XX01000000"/>
    <s v="1"/>
    <s v="1T10-TA21-07131"/>
    <n v="82967"/>
    <n v="16059"/>
    <n v="16674"/>
    <n v="17314"/>
    <s v=""/>
    <x v="3"/>
  </r>
  <r>
    <x v="17"/>
    <x v="81"/>
    <s v="ET10"/>
    <x v="10"/>
    <x v="4"/>
    <x v="3"/>
    <s v="AAD_NONE"/>
    <s v="XX01000000"/>
    <s v="1"/>
    <s v="1T10-RF21-04112ERI"/>
    <n v="1260000"/>
    <n v="3324300"/>
    <n v="4607400"/>
    <n v="4687200"/>
    <s v=""/>
    <x v="3"/>
  </r>
  <r>
    <x v="17"/>
    <x v="81"/>
    <s v="ET10"/>
    <x v="10"/>
    <x v="4"/>
    <x v="3"/>
    <s v="AAD_NONE"/>
    <s v="XX01000000"/>
    <s v="1"/>
    <s v="1T10-RF21-04122PERE"/>
    <n v="110000"/>
    <n v="1120000"/>
    <n v="1120000"/>
    <n v="1000000"/>
    <s v=""/>
    <x v="3"/>
  </r>
  <r>
    <x v="17"/>
    <x v="81"/>
    <s v="ET10"/>
    <x v="10"/>
    <x v="4"/>
    <x v="3"/>
    <s v="AAD_NONE"/>
    <s v="XX01000000"/>
    <s v="1"/>
    <s v="1T10-SF21-04311TVR"/>
    <n v="1238081"/>
    <n v="1556042"/>
    <n v="1584705"/>
    <n v="1919273"/>
    <s v=""/>
    <x v="3"/>
  </r>
  <r>
    <x v="17"/>
    <x v="81"/>
    <s v="ET10"/>
    <x v="10"/>
    <x v="4"/>
    <x v="3"/>
    <s v="AAD_NONE"/>
    <s v="XX01000000"/>
    <s v="1"/>
    <s v="1T10-SF21-04332PENS"/>
    <n v="194250"/>
    <n v="194250"/>
    <n v="202770"/>
    <m/>
    <s v=""/>
    <x v="3"/>
  </r>
  <r>
    <x v="17"/>
    <x v="81"/>
    <s v="ET10"/>
    <x v="10"/>
    <x v="4"/>
    <x v="3"/>
    <s v="AAD_NONE"/>
    <s v="XX01000000"/>
    <s v="1"/>
    <s v="1T10-SF21-04791LASTE"/>
    <n v="2061377"/>
    <n v="1925153"/>
    <n v="1099000"/>
    <m/>
    <s v=""/>
    <x v="3"/>
  </r>
  <r>
    <x v="17"/>
    <x v="81"/>
    <s v="ET10"/>
    <x v="10"/>
    <x v="4"/>
    <x v="3"/>
    <s v="AAD_NONE"/>
    <s v="XX01000000"/>
    <s v="1"/>
    <s v="1T10-SF21-04912HOOLD"/>
    <n v="1036492"/>
    <n v="2917718"/>
    <n v="4203155"/>
    <m/>
    <s v=""/>
    <x v="3"/>
  </r>
  <r>
    <x v="17"/>
    <x v="81"/>
    <s v="ET10"/>
    <x v="10"/>
    <x v="4"/>
    <x v="3"/>
    <s v="AAD_NONE"/>
    <s v="XX01000000"/>
    <s v="1"/>
    <s v="1T10-SF21-04932ABI"/>
    <n v="1471925"/>
    <n v="1427563"/>
    <n v="1434916"/>
    <m/>
    <s v=""/>
    <x v="3"/>
  </r>
  <r>
    <x v="17"/>
    <x v="81"/>
    <s v="ET10"/>
    <x v="10"/>
    <x v="4"/>
    <x v="3"/>
    <s v="AAD_NONE"/>
    <s v="XX01000000"/>
    <s v="1"/>
    <s v="1T10-SF21-04212HOIAK"/>
    <n v="497159"/>
    <n v="497159"/>
    <n v="497159"/>
    <n v="497159"/>
    <s v=""/>
    <x v="3"/>
  </r>
  <r>
    <x v="17"/>
    <x v="81"/>
    <s v="ET10"/>
    <x v="10"/>
    <x v="4"/>
    <x v="3"/>
    <s v="AAD_NONE"/>
    <s v="XX01000000"/>
    <s v="1"/>
    <s v="1T10-SF21-41012TOIDU"/>
    <n v="3695036"/>
    <n v="5028063"/>
    <n v="5028063"/>
    <m/>
    <s v=""/>
    <x v="3"/>
  </r>
  <r>
    <x v="17"/>
    <x v="81"/>
    <s v="ET10"/>
    <x v="10"/>
    <x v="4"/>
    <x v="3"/>
    <s v="AAD_NONE"/>
    <s v="XX01000000"/>
    <s v="1"/>
    <s v="1T10-JT21-61122IDAV"/>
    <n v="1299417"/>
    <n v="1285780"/>
    <n v="1301182"/>
    <m/>
    <s v=""/>
    <x v="3"/>
  </r>
  <r>
    <x v="17"/>
    <x v="81"/>
    <s v="ET10"/>
    <x v="10"/>
    <x v="4"/>
    <x v="3"/>
    <s v="AAD_NONE"/>
    <s v="XX01000000"/>
    <s v="1"/>
    <s v="1T10-JT21-06192PARC"/>
    <n v="240716"/>
    <n v="140000"/>
    <n v="35000"/>
    <n v="17500"/>
    <s v=""/>
    <x v="3"/>
  </r>
  <r>
    <x v="17"/>
    <x v="81"/>
    <s v="ET10"/>
    <x v="10"/>
    <x v="5"/>
    <x v="3"/>
    <s v="AAD_NONE"/>
    <s v="XX01000000"/>
    <s v="1"/>
    <s v="S9TRR-RT20-06121"/>
    <n v="12629546"/>
    <m/>
    <m/>
    <m/>
    <s v=""/>
    <x v="3"/>
  </r>
  <r>
    <x v="17"/>
    <x v="81"/>
    <s v="ET10"/>
    <x v="10"/>
    <x v="5"/>
    <x v="3"/>
    <s v="AAD_NONE"/>
    <s v="XX01000000"/>
    <s v="1"/>
    <s v="S1TRF-RT21-04111"/>
    <n v="6028500"/>
    <n v="8314000"/>
    <n v="8671000"/>
    <n v="7133849"/>
    <s v=""/>
    <x v="3"/>
  </r>
  <r>
    <x v="17"/>
    <x v="81"/>
    <s v="ET10"/>
    <x v="10"/>
    <x v="5"/>
    <x v="3"/>
    <s v="AAD_NONE"/>
    <s v="XX01000000"/>
    <s v="1"/>
    <s v="S1TRF-RT21-04121"/>
    <n v="110000"/>
    <n v="1120000"/>
    <n v="1120000"/>
    <n v="1000000"/>
    <s v=""/>
    <x v="3"/>
  </r>
  <r>
    <x v="17"/>
    <x v="81"/>
    <s v="ET10"/>
    <x v="10"/>
    <x v="5"/>
    <x v="3"/>
    <s v="AAD_NONE"/>
    <s v="XX01000000"/>
    <s v="1"/>
    <s v="S1TRF-RT21-04132"/>
    <n v="6008258"/>
    <n v="11918617"/>
    <n v="5638609"/>
    <n v="3580590"/>
    <s v=""/>
    <x v="3"/>
  </r>
  <r>
    <x v="17"/>
    <x v="81"/>
    <s v="ET10"/>
    <x v="10"/>
    <x v="5"/>
    <x v="3"/>
    <s v="AAD_NONE"/>
    <s v="XX01000000"/>
    <s v="1"/>
    <s v="S1TSF-RT21-04791"/>
    <m/>
    <n v="4200000"/>
    <n v="4358558"/>
    <m/>
    <s v=""/>
    <x v="3"/>
  </r>
  <r>
    <x v="17"/>
    <x v="81"/>
    <s v="ET10"/>
    <x v="10"/>
    <x v="5"/>
    <x v="3"/>
    <s v="AAD_NONE"/>
    <s v="XX01000000"/>
    <s v="1"/>
    <s v="S1TSF-RT21-04911"/>
    <n v="2377653"/>
    <n v="2821581"/>
    <n v="2800000"/>
    <n v="3058000"/>
    <s v=""/>
    <x v="3"/>
  </r>
  <r>
    <x v="17"/>
    <x v="81"/>
    <s v="ET10"/>
    <x v="10"/>
    <x v="5"/>
    <x v="3"/>
    <s v="AAD_NONE"/>
    <s v="XX01000000"/>
    <s v="1"/>
    <s v="S1TSF-RT21-04921"/>
    <n v="1300000"/>
    <n v="1700000"/>
    <n v="1000000"/>
    <n v="600000"/>
    <s v=""/>
    <x v="3"/>
  </r>
  <r>
    <x v="17"/>
    <x v="81"/>
    <s v="ET10"/>
    <x v="10"/>
    <x v="5"/>
    <x v="3"/>
    <s v="AAD_NONE"/>
    <s v="XX01000000"/>
    <s v="1"/>
    <s v="S1TCF-RT21-02132"/>
    <n v="6846982"/>
    <n v="4459135"/>
    <n v="9909163"/>
    <n v="7692259"/>
    <s v=""/>
    <x v="3"/>
  </r>
  <r>
    <x v="17"/>
    <x v="81"/>
    <s v="ET10"/>
    <x v="6"/>
    <x v="4"/>
    <x v="167"/>
    <s v="AAD_NONE"/>
    <s v="HE07010100"/>
    <s v="1"/>
    <s v="1T10-RF21-04112ERI"/>
    <n v="1548000"/>
    <n v="4084140"/>
    <n v="5660520"/>
    <n v="5758560"/>
    <s v=""/>
    <x v="163"/>
  </r>
  <r>
    <x v="17"/>
    <x v="81"/>
    <s v="ET10"/>
    <x v="6"/>
    <x v="4"/>
    <x v="167"/>
    <s v="AAD_NONE"/>
    <s v="HE08020300"/>
    <s v="1"/>
    <s v="1T10-RF21-04122PERE"/>
    <n v="141429"/>
    <n v="1440000"/>
    <n v="1440000"/>
    <n v="1285714"/>
    <s v=""/>
    <x v="163"/>
  </r>
  <r>
    <x v="17"/>
    <x v="81"/>
    <s v="ET10"/>
    <x v="6"/>
    <x v="5"/>
    <x v="168"/>
    <s v="AAD_NONE"/>
    <s v="TE03010200"/>
    <s v="1"/>
    <s v="S9TRR-RT20-06121"/>
    <n v="12629546"/>
    <m/>
    <m/>
    <m/>
    <s v=""/>
    <x v="164"/>
  </r>
  <r>
    <x v="17"/>
    <x v="81"/>
    <s v="ET10"/>
    <x v="6"/>
    <x v="5"/>
    <x v="168"/>
    <s v="AAD_NONE"/>
    <s v="TE03010400"/>
    <s v="1"/>
    <s v="S1TRF-RT21-04132"/>
    <n v="6008258"/>
    <n v="11918617"/>
    <n v="5638609"/>
    <n v="3580590"/>
    <s v=""/>
    <x v="164"/>
  </r>
  <r>
    <x v="17"/>
    <x v="81"/>
    <s v="ET10"/>
    <x v="6"/>
    <x v="5"/>
    <x v="168"/>
    <s v="AAD_NONE"/>
    <s v="TE03010400"/>
    <s v="1"/>
    <s v="S1TCF-RT21-02132"/>
    <n v="6846982"/>
    <n v="4459135"/>
    <n v="9909163"/>
    <n v="7692259"/>
    <s v=""/>
    <x v="164"/>
  </r>
  <r>
    <x v="17"/>
    <x v="81"/>
    <s v="ET10"/>
    <x v="6"/>
    <x v="5"/>
    <x v="167"/>
    <s v="AAD_NONE"/>
    <s v="HE07010200"/>
    <s v="1"/>
    <s v="S1TRF-RT21-04111"/>
    <n v="6028500"/>
    <n v="8314000"/>
    <n v="8671000"/>
    <n v="7133849"/>
    <s v=""/>
    <x v="163"/>
  </r>
  <r>
    <x v="17"/>
    <x v="81"/>
    <s v="ET10"/>
    <x v="6"/>
    <x v="5"/>
    <x v="167"/>
    <s v="AAD_NONE"/>
    <s v="HE08020300"/>
    <s v="1"/>
    <s v="S1TRF-RT21-04121"/>
    <n v="110000"/>
    <n v="1120000"/>
    <n v="1120000"/>
    <n v="1000000"/>
    <s v=""/>
    <x v="163"/>
  </r>
  <r>
    <x v="17"/>
    <x v="81"/>
    <s v="ET10"/>
    <x v="6"/>
    <x v="6"/>
    <x v="168"/>
    <s v="AAD_NONE"/>
    <s v="TE03010400"/>
    <s v="1"/>
    <s v="S1TRF-RT21-04132"/>
    <n v="1716645"/>
    <n v="3405291"/>
    <n v="1611031"/>
    <n v="1023026"/>
    <s v=""/>
    <x v="164"/>
  </r>
  <r>
    <x v="17"/>
    <x v="81"/>
    <s v="ET10"/>
    <x v="6"/>
    <x v="6"/>
    <x v="167"/>
    <s v="AAD_NONE"/>
    <s v="HE07010200"/>
    <s v="1"/>
    <s v="S1TRF-RT21-04111"/>
    <n v="1712229"/>
    <n v="2334629"/>
    <n v="2416229"/>
    <n v="1977042"/>
    <s v=""/>
    <x v="163"/>
  </r>
  <r>
    <x v="17"/>
    <x v="81"/>
    <s v="ET10"/>
    <x v="6"/>
    <x v="6"/>
    <x v="167"/>
    <s v="AAD_NONE"/>
    <s v="HE08020300"/>
    <s v="1"/>
    <s v="S1TRF-RT21-04121"/>
    <n v="31429"/>
    <n v="320000"/>
    <n v="320000"/>
    <n v="285714"/>
    <s v=""/>
    <x v="163"/>
  </r>
  <r>
    <x v="17"/>
    <x v="81"/>
    <s v="ET10"/>
    <x v="8"/>
    <x v="1"/>
    <x v="3"/>
    <s v="AAD_NONE"/>
    <s v="XX01000000"/>
    <s v="1"/>
    <s v="-"/>
    <n v="491462"/>
    <n v="476146"/>
    <n v="476146"/>
    <n v="476146"/>
    <s v=""/>
    <x v="3"/>
  </r>
  <r>
    <x v="17"/>
    <x v="82"/>
    <s v="ET20"/>
    <x v="0"/>
    <x v="3"/>
    <x v="17"/>
    <s v="AAD_NONE"/>
    <s v="XX01000000"/>
    <s v="1"/>
    <s v="-"/>
    <n v="20000"/>
    <n v="20000"/>
    <m/>
    <m/>
    <s v=""/>
    <x v="17"/>
  </r>
  <r>
    <x v="17"/>
    <x v="82"/>
    <s v="ET20"/>
    <x v="1"/>
    <x v="3"/>
    <x v="17"/>
    <s v="AAD_NONE"/>
    <s v="XX01000000"/>
    <s v="1"/>
    <s v="-"/>
    <n v="4400"/>
    <n v="4400"/>
    <m/>
    <m/>
    <s v=""/>
    <x v="17"/>
  </r>
  <r>
    <x v="17"/>
    <x v="82"/>
    <s v="ET20"/>
    <x v="3"/>
    <x v="0"/>
    <x v="3"/>
    <s v="AAD_NONE"/>
    <s v="TE03010800"/>
    <s v="1"/>
    <s v="-"/>
    <n v="1665047"/>
    <n v="1666901"/>
    <n v="1674533"/>
    <n v="1674533"/>
    <s v=""/>
    <x v="3"/>
  </r>
  <r>
    <x v="17"/>
    <x v="82"/>
    <s v="ET20"/>
    <x v="3"/>
    <x v="0"/>
    <x v="3"/>
    <s v="AAD_NONE"/>
    <s v="TE03010800"/>
    <s v="1"/>
    <s v="9T20-MU21-CHESSMEN"/>
    <n v="7632"/>
    <n v="7632"/>
    <m/>
    <m/>
    <s v=""/>
    <x v="3"/>
  </r>
  <r>
    <x v="17"/>
    <x v="82"/>
    <s v="ET20"/>
    <x v="3"/>
    <x v="0"/>
    <x v="3"/>
    <s v="AAD_NONE"/>
    <s v="TE03010800"/>
    <s v="1"/>
    <s v="9T20-MU21-JAQOM"/>
    <n v="1854"/>
    <m/>
    <m/>
    <m/>
    <s v=""/>
    <x v="3"/>
  </r>
  <r>
    <x v="17"/>
    <x v="82"/>
    <s v="ET20"/>
    <x v="3"/>
    <x v="4"/>
    <x v="3"/>
    <s v="AAD_NONE"/>
    <s v="TE03010800"/>
    <s v="1"/>
    <s v="9T20-MU21-CHESSMEN"/>
    <n v="30530"/>
    <n v="30530"/>
    <m/>
    <m/>
    <s v=""/>
    <x v="3"/>
  </r>
  <r>
    <x v="17"/>
    <x v="82"/>
    <s v="ET20"/>
    <x v="3"/>
    <x v="4"/>
    <x v="3"/>
    <s v="AAD_NONE"/>
    <s v="TE03010800"/>
    <s v="1"/>
    <s v="9T20-MU21-SAFECT"/>
    <n v="26274"/>
    <m/>
    <m/>
    <m/>
    <s v=""/>
    <x v="3"/>
  </r>
  <r>
    <x v="17"/>
    <x v="82"/>
    <s v="ET20"/>
    <x v="3"/>
    <x v="4"/>
    <x v="3"/>
    <s v="AAD_NONE"/>
    <s v="TE03010800"/>
    <s v="1"/>
    <s v="9T20-MU21-JAQOM"/>
    <n v="7419"/>
    <m/>
    <m/>
    <m/>
    <s v=""/>
    <x v="3"/>
  </r>
  <r>
    <x v="17"/>
    <x v="82"/>
    <s v="ET20"/>
    <x v="3"/>
    <x v="4"/>
    <x v="3"/>
    <s v="AAD_NONE"/>
    <s v="TE03010800"/>
    <s v="1"/>
    <s v="9T20-MU21-INCREASNET"/>
    <n v="30932"/>
    <n v="30932"/>
    <m/>
    <m/>
    <s v=""/>
    <x v="3"/>
  </r>
  <r>
    <x v="17"/>
    <x v="82"/>
    <s v="ET20"/>
    <x v="3"/>
    <x v="7"/>
    <x v="3"/>
    <s v="AAD_NONE"/>
    <s v="TE03010800"/>
    <s v="1"/>
    <s v="-"/>
    <n v="15000"/>
    <n v="15000"/>
    <m/>
    <m/>
    <s v=""/>
    <x v="3"/>
  </r>
  <r>
    <x v="17"/>
    <x v="82"/>
    <s v="ET20"/>
    <x v="3"/>
    <x v="3"/>
    <x v="3"/>
    <s v="AAD_NONE"/>
    <s v="TE03010800"/>
    <s v="1"/>
    <s v="-"/>
    <n v="5384778"/>
    <n v="5391346"/>
    <n v="5399080"/>
    <n v="5399080"/>
    <s v=""/>
    <x v="3"/>
  </r>
  <r>
    <x v="17"/>
    <x v="82"/>
    <s v="ET20"/>
    <x v="3"/>
    <x v="3"/>
    <x v="3"/>
    <s v="AAD_NONE"/>
    <s v="TE03010800"/>
    <s v="1"/>
    <s v="9T20-MU21-SAFECT"/>
    <n v="6568"/>
    <m/>
    <m/>
    <m/>
    <s v=""/>
    <x v="3"/>
  </r>
  <r>
    <x v="17"/>
    <x v="82"/>
    <s v="ET20"/>
    <x v="3"/>
    <x v="3"/>
    <x v="3"/>
    <s v="AAD_NONE"/>
    <s v="TE03010800"/>
    <s v="1"/>
    <s v="9T20-MU21-INCREASNET"/>
    <n v="7733"/>
    <n v="7733"/>
    <m/>
    <m/>
    <s v=""/>
    <x v="3"/>
  </r>
  <r>
    <x v="17"/>
    <x v="82"/>
    <s v="ET20"/>
    <x v="4"/>
    <x v="0"/>
    <x v="3"/>
    <s v="AAD_NONE"/>
    <s v="TE03010800"/>
    <s v="1"/>
    <s v="-"/>
    <n v="121819"/>
    <n v="122889"/>
    <n v="123749"/>
    <n v="123749"/>
    <s v=""/>
    <x v="3"/>
  </r>
  <r>
    <x v="17"/>
    <x v="82"/>
    <s v="ET20"/>
    <x v="4"/>
    <x v="0"/>
    <x v="3"/>
    <s v="AAD_NONE"/>
    <s v="TE03010800"/>
    <s v="1"/>
    <s v="9T20-MU21-CHESSMEN"/>
    <n v="860"/>
    <n v="860"/>
    <m/>
    <m/>
    <s v=""/>
    <x v="3"/>
  </r>
  <r>
    <x v="17"/>
    <x v="82"/>
    <s v="ET20"/>
    <x v="4"/>
    <x v="0"/>
    <x v="3"/>
    <s v="AAD_NONE"/>
    <s v="TE03010800"/>
    <s v="1"/>
    <s v="9T20-MU21-JAQOM"/>
    <n v="1070"/>
    <m/>
    <m/>
    <m/>
    <s v=""/>
    <x v="3"/>
  </r>
  <r>
    <x v="17"/>
    <x v="82"/>
    <s v="ET20"/>
    <x v="4"/>
    <x v="0"/>
    <x v="13"/>
    <s v="AAD_NONE"/>
    <s v="TE03010800"/>
    <s v="1"/>
    <s v="-"/>
    <n v="17770"/>
    <n v="17770"/>
    <n v="17770"/>
    <n v="17770"/>
    <s v=""/>
    <x v="13"/>
  </r>
  <r>
    <x v="17"/>
    <x v="82"/>
    <s v="ET20"/>
    <x v="4"/>
    <x v="4"/>
    <x v="3"/>
    <s v="AAD_NONE"/>
    <s v="TE03010800"/>
    <s v="1"/>
    <s v="9T20-MU21-CHESSMEN"/>
    <n v="3441"/>
    <n v="3441"/>
    <m/>
    <m/>
    <s v=""/>
    <x v="3"/>
  </r>
  <r>
    <x v="17"/>
    <x v="82"/>
    <s v="ET20"/>
    <x v="4"/>
    <x v="4"/>
    <x v="3"/>
    <s v="AAD_NONE"/>
    <s v="TE03010800"/>
    <s v="1"/>
    <s v="9T20-MU21-SAFECT"/>
    <n v="5427"/>
    <m/>
    <m/>
    <m/>
    <s v=""/>
    <x v="3"/>
  </r>
  <r>
    <x v="17"/>
    <x v="82"/>
    <s v="ET20"/>
    <x v="4"/>
    <x v="4"/>
    <x v="3"/>
    <s v="AAD_NONE"/>
    <s v="TE03010800"/>
    <s v="1"/>
    <s v="9T20-MU21-JAQOM"/>
    <n v="4280"/>
    <m/>
    <m/>
    <m/>
    <s v=""/>
    <x v="3"/>
  </r>
  <r>
    <x v="17"/>
    <x v="82"/>
    <s v="ET20"/>
    <x v="4"/>
    <x v="4"/>
    <x v="3"/>
    <s v="AAD_NONE"/>
    <s v="TE03010800"/>
    <s v="1"/>
    <s v="9T20-MU21-INCREASNET"/>
    <n v="2568"/>
    <n v="2568"/>
    <m/>
    <m/>
    <s v=""/>
    <x v="3"/>
  </r>
  <r>
    <x v="17"/>
    <x v="82"/>
    <s v="ET20"/>
    <x v="4"/>
    <x v="3"/>
    <x v="3"/>
    <s v="AAD_NONE"/>
    <s v="TE03010800"/>
    <s v="1"/>
    <s v="-"/>
    <n v="414955"/>
    <n v="416312"/>
    <n v="441354"/>
    <n v="441354"/>
    <s v=""/>
    <x v="3"/>
  </r>
  <r>
    <x v="17"/>
    <x v="82"/>
    <s v="ET20"/>
    <x v="4"/>
    <x v="3"/>
    <x v="3"/>
    <s v="AAD_NONE"/>
    <s v="TE03010800"/>
    <s v="1"/>
    <s v="9T20-MU21-SAFECT"/>
    <n v="1357"/>
    <m/>
    <m/>
    <m/>
    <s v=""/>
    <x v="3"/>
  </r>
  <r>
    <x v="17"/>
    <x v="82"/>
    <s v="ET20"/>
    <x v="4"/>
    <x v="3"/>
    <x v="3"/>
    <s v="AAD_NONE"/>
    <s v="TE03010800"/>
    <s v="1"/>
    <s v="9T20-MU21-INCREASNET"/>
    <n v="642"/>
    <n v="642"/>
    <m/>
    <m/>
    <s v=""/>
    <x v="3"/>
  </r>
  <r>
    <x v="17"/>
    <x v="82"/>
    <s v="ET20"/>
    <x v="16"/>
    <x v="0"/>
    <x v="3"/>
    <s v="AAD_NONE"/>
    <s v="TE03010800"/>
    <s v="1"/>
    <s v="-"/>
    <n v="10500"/>
    <n v="10500"/>
    <n v="10500"/>
    <n v="10500"/>
    <s v=""/>
    <x v="3"/>
  </r>
  <r>
    <x v="17"/>
    <x v="82"/>
    <s v="ET20"/>
    <x v="17"/>
    <x v="3"/>
    <x v="3"/>
    <s v="AAD_NONE"/>
    <s v="TE03010800"/>
    <s v="1"/>
    <s v="-"/>
    <n v="65"/>
    <n v="65"/>
    <n v="65"/>
    <n v="65"/>
    <s v=""/>
    <x v="3"/>
  </r>
  <r>
    <x v="17"/>
    <x v="82"/>
    <s v="ET20"/>
    <x v="5"/>
    <x v="2"/>
    <x v="3"/>
    <s v="AAD_NONE"/>
    <s v="TE03010800"/>
    <s v="1"/>
    <s v="-"/>
    <n v="73394"/>
    <n v="73394"/>
    <n v="73394"/>
    <n v="73394"/>
    <s v=""/>
    <x v="3"/>
  </r>
  <r>
    <x v="17"/>
    <x v="82"/>
    <s v="ET20"/>
    <x v="20"/>
    <x v="7"/>
    <x v="3"/>
    <s v="AAD_NONE"/>
    <s v="XX01000000"/>
    <s v="1"/>
    <s v="-"/>
    <n v="15000"/>
    <n v="15000"/>
    <m/>
    <m/>
    <s v=""/>
    <x v="3"/>
  </r>
  <r>
    <x v="17"/>
    <x v="82"/>
    <s v="ET20"/>
    <x v="10"/>
    <x v="4"/>
    <x v="3"/>
    <s v="AAD_NONE"/>
    <s v="XX01000000"/>
    <s v="1"/>
    <s v="9T20-MU21-CHESSMEN"/>
    <n v="33971"/>
    <n v="33971"/>
    <m/>
    <m/>
    <s v=""/>
    <x v="3"/>
  </r>
  <r>
    <x v="17"/>
    <x v="82"/>
    <s v="ET20"/>
    <x v="10"/>
    <x v="4"/>
    <x v="3"/>
    <s v="AAD_NONE"/>
    <s v="XX01000000"/>
    <s v="1"/>
    <s v="9T20-MU21-SAFECT"/>
    <n v="31701"/>
    <m/>
    <m/>
    <m/>
    <s v=""/>
    <x v="3"/>
  </r>
  <r>
    <x v="17"/>
    <x v="82"/>
    <s v="ET20"/>
    <x v="10"/>
    <x v="4"/>
    <x v="3"/>
    <s v="AAD_NONE"/>
    <s v="XX01000000"/>
    <s v="1"/>
    <s v="9T20-MU21-JAQOM"/>
    <n v="11699"/>
    <m/>
    <m/>
    <m/>
    <s v=""/>
    <x v="3"/>
  </r>
  <r>
    <x v="17"/>
    <x v="82"/>
    <s v="ET20"/>
    <x v="10"/>
    <x v="4"/>
    <x v="3"/>
    <s v="AAD_NONE"/>
    <s v="XX01000000"/>
    <s v="1"/>
    <s v="9T20-MU21-INCREASNET"/>
    <n v="33500"/>
    <n v="33500"/>
    <m/>
    <m/>
    <s v=""/>
    <x v="3"/>
  </r>
  <r>
    <x v="17"/>
    <x v="82"/>
    <s v="ET20"/>
    <x v="8"/>
    <x v="1"/>
    <x v="3"/>
    <s v="AAD_NONE"/>
    <s v="XX01000000"/>
    <s v="1"/>
    <s v="-"/>
    <n v="43228"/>
    <n v="43228"/>
    <n v="43228"/>
    <n v="43228"/>
    <s v=""/>
    <x v="3"/>
  </r>
  <r>
    <x v="17"/>
    <x v="82"/>
    <s v="ET20"/>
    <x v="8"/>
    <x v="3"/>
    <x v="3"/>
    <s v="AAD_NONE"/>
    <s v="XX01000000"/>
    <s v="1"/>
    <s v="-"/>
    <n v="38098"/>
    <n v="38098"/>
    <n v="38098"/>
    <n v="38098"/>
    <s v=""/>
    <x v="3"/>
  </r>
  <r>
    <x v="17"/>
    <x v="82"/>
    <s v="ET20"/>
    <x v="11"/>
    <x v="1"/>
    <x v="3"/>
    <s v="AAD_NONE"/>
    <s v="XX01000000"/>
    <s v="1"/>
    <s v="-"/>
    <n v="140000"/>
    <n v="140000"/>
    <n v="140000"/>
    <n v="140000"/>
    <s v=""/>
    <x v="3"/>
  </r>
  <r>
    <x v="17"/>
    <x v="82"/>
    <s v="ET20"/>
    <x v="12"/>
    <x v="3"/>
    <x v="3"/>
    <s v="AAD_NONE"/>
    <s v="XX01000000"/>
    <s v="1"/>
    <s v="-"/>
    <n v="5878597"/>
    <n v="5878597"/>
    <n v="5878597"/>
    <n v="5878597"/>
    <s v=""/>
    <x v="3"/>
  </r>
  <r>
    <x v="17"/>
    <x v="82"/>
    <s v="ET20"/>
    <x v="21"/>
    <x v="1"/>
    <x v="3"/>
    <s v="AAD_NONE"/>
    <s v="XX01000000"/>
    <s v="1"/>
    <s v="-"/>
    <n v="5000"/>
    <n v="5000"/>
    <n v="5000"/>
    <n v="5000"/>
    <s v=""/>
    <x v="3"/>
  </r>
  <r>
    <x v="17"/>
    <x v="83"/>
    <s v="ET30"/>
    <x v="2"/>
    <x v="1"/>
    <x v="169"/>
    <s v="AAD_NONE"/>
    <s v="HE06010200"/>
    <s v="1"/>
    <s v="-"/>
    <n v="202531429"/>
    <n v="290370191"/>
    <n v="365828796"/>
    <n v="411781970"/>
    <s v=""/>
    <x v="165"/>
  </r>
  <r>
    <x v="17"/>
    <x v="83"/>
    <s v="ET30"/>
    <x v="2"/>
    <x v="1"/>
    <x v="170"/>
    <s v="AAD_NONE"/>
    <s v="HE06010200"/>
    <s v="1"/>
    <s v="-"/>
    <n v="161000"/>
    <n v="174000"/>
    <n v="185000"/>
    <n v="192000"/>
    <s v=""/>
    <x v="166"/>
  </r>
  <r>
    <x v="17"/>
    <x v="83"/>
    <s v="ET30"/>
    <x v="2"/>
    <x v="1"/>
    <x v="170"/>
    <s v="AAD_NONE"/>
    <s v="HE07010200"/>
    <s v="1"/>
    <s v="-"/>
    <n v="76653"/>
    <n v="77600"/>
    <n v="76614"/>
    <n v="77572"/>
    <s v=""/>
    <x v="166"/>
  </r>
  <r>
    <x v="17"/>
    <x v="83"/>
    <s v="ET30"/>
    <x v="2"/>
    <x v="1"/>
    <x v="170"/>
    <s v="AAD_NONE"/>
    <s v="HE08010100"/>
    <s v="1"/>
    <s v="-"/>
    <n v="12514000"/>
    <n v="13133000"/>
    <n v="13755000"/>
    <n v="14375000"/>
    <s v=""/>
    <x v="166"/>
  </r>
  <r>
    <x v="17"/>
    <x v="83"/>
    <s v="ET30"/>
    <x v="2"/>
    <x v="1"/>
    <x v="170"/>
    <s v="AAD_NONE"/>
    <s v="HE08030100"/>
    <s v="1"/>
    <s v="-"/>
    <n v="141000"/>
    <n v="168000"/>
    <n v="194000"/>
    <n v="226000"/>
    <s v=""/>
    <x v="166"/>
  </r>
  <r>
    <x v="17"/>
    <x v="83"/>
    <s v="ET30"/>
    <x v="2"/>
    <x v="1"/>
    <x v="171"/>
    <s v="AAD_NONE"/>
    <s v="HE07010200"/>
    <s v="1"/>
    <s v="-"/>
    <n v="17019775"/>
    <n v="17523657"/>
    <n v="18028990"/>
    <n v="18525646"/>
    <s v=""/>
    <x v="167"/>
  </r>
  <r>
    <x v="17"/>
    <x v="83"/>
    <s v="ET30"/>
    <x v="2"/>
    <x v="1"/>
    <x v="171"/>
    <s v="AAD_NONE"/>
    <s v="HE08020100"/>
    <s v="1"/>
    <s v="-"/>
    <n v="2386114"/>
    <n v="2412748"/>
    <n v="2431528"/>
    <n v="2449853"/>
    <s v=""/>
    <x v="167"/>
  </r>
  <r>
    <x v="17"/>
    <x v="83"/>
    <s v="ET30"/>
    <x v="2"/>
    <x v="1"/>
    <x v="172"/>
    <s v="AAD_NONE"/>
    <s v="HE08010100"/>
    <s v="1"/>
    <s v="-"/>
    <n v="415299000"/>
    <n v="414820000"/>
    <n v="411693000"/>
    <n v="407288000"/>
    <s v=""/>
    <x v="168"/>
  </r>
  <r>
    <x v="17"/>
    <x v="83"/>
    <s v="ET30"/>
    <x v="2"/>
    <x v="1"/>
    <x v="173"/>
    <s v="AAD_NONE"/>
    <s v="HE08010100"/>
    <s v="1"/>
    <s v="-"/>
    <n v="423528881"/>
    <n v="438462687"/>
    <n v="451695221"/>
    <n v="464069535"/>
    <s v=""/>
    <x v="169"/>
  </r>
  <r>
    <x v="17"/>
    <x v="83"/>
    <s v="ET30"/>
    <x v="2"/>
    <x v="1"/>
    <x v="174"/>
    <s v="AAD_NONE"/>
    <s v="HE07010200"/>
    <s v="1"/>
    <s v="-"/>
    <n v="42493000"/>
    <n v="42722000"/>
    <n v="42963000"/>
    <n v="43296000"/>
    <s v=""/>
    <x v="170"/>
  </r>
  <r>
    <x v="17"/>
    <x v="83"/>
    <s v="ET30"/>
    <x v="2"/>
    <x v="1"/>
    <x v="174"/>
    <s v="AAD_NONE"/>
    <s v="HE08010100"/>
    <s v="1"/>
    <s v="-"/>
    <n v="17129000"/>
    <n v="17502000"/>
    <n v="18002000"/>
    <n v="18592000"/>
    <s v=""/>
    <x v="170"/>
  </r>
  <r>
    <x v="17"/>
    <x v="83"/>
    <s v="ET30"/>
    <x v="2"/>
    <x v="1"/>
    <x v="175"/>
    <s v="AAD_NONE"/>
    <s v="HE08010100"/>
    <s v="1"/>
    <s v="-"/>
    <n v="20059000"/>
    <n v="20199000"/>
    <n v="20839000"/>
    <n v="21481000"/>
    <s v=""/>
    <x v="171"/>
  </r>
  <r>
    <x v="17"/>
    <x v="83"/>
    <s v="ET30"/>
    <x v="2"/>
    <x v="1"/>
    <x v="176"/>
    <s v="AAD_NONE"/>
    <s v="HE06010200"/>
    <s v="1"/>
    <s v="-"/>
    <n v="112862371"/>
    <n v="124269553"/>
    <n v="136782265"/>
    <n v="151486648"/>
    <s v=""/>
    <x v="172"/>
  </r>
  <r>
    <x v="17"/>
    <x v="83"/>
    <s v="ET30"/>
    <x v="2"/>
    <x v="1"/>
    <x v="177"/>
    <s v="AAD_NONE"/>
    <s v="HE06010200"/>
    <s v="1"/>
    <s v="-"/>
    <n v="3031293"/>
    <n v="94295"/>
    <n v="101681"/>
    <n v="108994"/>
    <s v=""/>
    <x v="173"/>
  </r>
  <r>
    <x v="17"/>
    <x v="83"/>
    <s v="ET30"/>
    <x v="2"/>
    <x v="1"/>
    <x v="177"/>
    <s v="AAD_NONE"/>
    <s v="HE08010100"/>
    <s v="1"/>
    <s v="-"/>
    <n v="79630000"/>
    <n v="86609000"/>
    <n v="93465000"/>
    <n v="100179000"/>
    <s v=""/>
    <x v="173"/>
  </r>
  <r>
    <x v="17"/>
    <x v="83"/>
    <s v="ET30"/>
    <x v="2"/>
    <x v="1"/>
    <x v="178"/>
    <s v="AAD_NONE"/>
    <s v="HE08010100"/>
    <s v="1"/>
    <s v="-"/>
    <n v="324000"/>
    <n v="324000"/>
    <n v="324000"/>
    <n v="324000"/>
    <s v=""/>
    <x v="174"/>
  </r>
  <r>
    <x v="17"/>
    <x v="83"/>
    <s v="ET30"/>
    <x v="2"/>
    <x v="1"/>
    <x v="179"/>
    <s v="AAD_NONE"/>
    <s v="HE06010200"/>
    <s v="1"/>
    <s v="-"/>
    <n v="242443"/>
    <n v="284710"/>
    <n v="298376"/>
    <n v="312698"/>
    <s v=""/>
    <x v="175"/>
  </r>
  <r>
    <x v="17"/>
    <x v="83"/>
    <s v="ET30"/>
    <x v="2"/>
    <x v="1"/>
    <x v="180"/>
    <s v="AAD_NONE"/>
    <s v="HE01010300"/>
    <s v="1"/>
    <s v="-"/>
    <n v="5227787"/>
    <n v="5486562"/>
    <n v="5749917"/>
    <n v="6025913"/>
    <s v=""/>
    <x v="176"/>
  </r>
  <r>
    <x v="17"/>
    <x v="83"/>
    <s v="ET30"/>
    <x v="2"/>
    <x v="1"/>
    <x v="180"/>
    <s v="AAD_NONE"/>
    <s v="HE08010100"/>
    <s v="1"/>
    <s v="-"/>
    <n v="13632545"/>
    <n v="14506747"/>
    <n v="15469838"/>
    <n v="16542832"/>
    <s v=""/>
    <x v="176"/>
  </r>
  <r>
    <x v="17"/>
    <x v="83"/>
    <s v="ET30"/>
    <x v="2"/>
    <x v="1"/>
    <x v="181"/>
    <s v="AAD_NONE"/>
    <s v="HE01010300"/>
    <s v="1"/>
    <s v="-"/>
    <n v="7430546"/>
    <n v="7402882"/>
    <n v="7348675"/>
    <n v="7288412"/>
    <s v=""/>
    <x v="177"/>
  </r>
  <r>
    <x v="17"/>
    <x v="83"/>
    <s v="ET30"/>
    <x v="2"/>
    <x v="1"/>
    <x v="182"/>
    <s v="AAD_NONE"/>
    <s v="HE06010200"/>
    <s v="1"/>
    <s v="-"/>
    <n v="2031000"/>
    <n v="1922000"/>
    <n v="1821000"/>
    <n v="1725000"/>
    <s v=""/>
    <x v="178"/>
  </r>
  <r>
    <x v="17"/>
    <x v="83"/>
    <s v="ET30"/>
    <x v="2"/>
    <x v="1"/>
    <x v="183"/>
    <s v="AAD_NONE"/>
    <s v="HE06010200"/>
    <s v="1"/>
    <s v="-"/>
    <n v="30155530"/>
    <n v="32475340"/>
    <n v="34783667"/>
    <n v="37063211"/>
    <s v=""/>
    <x v="179"/>
  </r>
  <r>
    <x v="17"/>
    <x v="83"/>
    <s v="ET30"/>
    <x v="2"/>
    <x v="1"/>
    <x v="184"/>
    <s v="AAD_NONE"/>
    <s v="HE06010200"/>
    <s v="1"/>
    <s v="-"/>
    <n v="19155000"/>
    <n v="19866000"/>
    <n v="20988000"/>
    <n v="22027000"/>
    <s v=""/>
    <x v="180"/>
  </r>
  <r>
    <x v="17"/>
    <x v="83"/>
    <s v="ET30"/>
    <x v="2"/>
    <x v="0"/>
    <x v="3"/>
    <s v="AAD_NONE"/>
    <s v="HE07010200"/>
    <s v="1"/>
    <s v="-"/>
    <n v="59400456"/>
    <n v="59400456"/>
    <n v="59400456"/>
    <n v="59400456"/>
    <s v=""/>
    <x v="3"/>
  </r>
  <r>
    <x v="17"/>
    <x v="83"/>
    <s v="ET30"/>
    <x v="2"/>
    <x v="0"/>
    <x v="3"/>
    <s v="AAD_NONE"/>
    <s v="HE08020100"/>
    <s v="1"/>
    <s v="-"/>
    <n v="15876558"/>
    <n v="15876558"/>
    <n v="15876558"/>
    <n v="15876558"/>
    <s v=""/>
    <x v="3"/>
  </r>
  <r>
    <x v="17"/>
    <x v="83"/>
    <s v="ET30"/>
    <x v="2"/>
    <x v="0"/>
    <x v="3"/>
    <s v="AAD_NONE"/>
    <s v="HE08030100"/>
    <s v="1"/>
    <s v="-"/>
    <n v="1274105"/>
    <n v="1274105"/>
    <n v="1274105"/>
    <n v="1274105"/>
    <s v=""/>
    <x v="3"/>
  </r>
  <r>
    <x v="17"/>
    <x v="83"/>
    <s v="ET30"/>
    <x v="2"/>
    <x v="18"/>
    <x v="169"/>
    <s v="AAD_NONE"/>
    <s v="HE06010200"/>
    <s v="1"/>
    <s v="-"/>
    <n v="2798165432"/>
    <n v="2933935104"/>
    <n v="3077017076"/>
    <n v="3243869015"/>
    <s v=""/>
    <x v="165"/>
  </r>
  <r>
    <x v="17"/>
    <x v="83"/>
    <s v="ET30"/>
    <x v="3"/>
    <x v="1"/>
    <x v="176"/>
    <s v="AAD_NONE"/>
    <s v="HE06010200"/>
    <s v="1"/>
    <s v="-"/>
    <n v="1140561"/>
    <n v="1474917"/>
    <n v="1807329"/>
    <n v="2092933"/>
    <s v=""/>
    <x v="172"/>
  </r>
  <r>
    <x v="17"/>
    <x v="83"/>
    <s v="ET30"/>
    <x v="3"/>
    <x v="1"/>
    <x v="185"/>
    <s v="AAD_NONE"/>
    <s v="HE06010200"/>
    <s v="1"/>
    <s v="-"/>
    <n v="763456"/>
    <n v="803919"/>
    <n v="839292"/>
    <n v="851273"/>
    <s v=""/>
    <x v="181"/>
  </r>
  <r>
    <x v="17"/>
    <x v="83"/>
    <s v="ET30"/>
    <x v="3"/>
    <x v="1"/>
    <x v="186"/>
    <s v="AAD_NONE"/>
    <s v="HE06010200"/>
    <s v="1"/>
    <s v="-"/>
    <n v="53847"/>
    <n v="56701"/>
    <n v="59195"/>
    <n v="61682"/>
    <s v=""/>
    <x v="182"/>
  </r>
  <r>
    <x v="17"/>
    <x v="83"/>
    <s v="ET30"/>
    <x v="3"/>
    <x v="1"/>
    <x v="187"/>
    <s v="AAD_NONE"/>
    <s v="HE06010200"/>
    <s v="1"/>
    <s v="-"/>
    <n v="1621088"/>
    <n v="1786951"/>
    <n v="1776920"/>
    <n v="1851551"/>
    <s v=""/>
    <x v="183"/>
  </r>
  <r>
    <x v="17"/>
    <x v="83"/>
    <s v="ET30"/>
    <x v="3"/>
    <x v="1"/>
    <x v="188"/>
    <s v="AAD_NONE"/>
    <s v="HE06010200"/>
    <s v="1"/>
    <s v="-"/>
    <n v="1954999"/>
    <n v="2058614"/>
    <n v="2077544"/>
    <n v="2310953"/>
    <s v=""/>
    <x v="184"/>
  </r>
  <r>
    <x v="17"/>
    <x v="83"/>
    <s v="ET30"/>
    <x v="3"/>
    <x v="1"/>
    <x v="189"/>
    <s v="AAD_NONE"/>
    <s v="HE06010200"/>
    <s v="1"/>
    <s v="-"/>
    <n v="8489285"/>
    <n v="9070892"/>
    <n v="9525892"/>
    <n v="10027702"/>
    <s v=""/>
    <x v="185"/>
  </r>
  <r>
    <x v="17"/>
    <x v="83"/>
    <s v="ET30"/>
    <x v="3"/>
    <x v="1"/>
    <x v="190"/>
    <s v="AAD_NONE"/>
    <s v="HE06010200"/>
    <s v="1"/>
    <s v="-"/>
    <n v="29234115"/>
    <n v="30783524"/>
    <n v="31824947"/>
    <n v="33005970"/>
    <s v=""/>
    <x v="186"/>
  </r>
  <r>
    <x v="17"/>
    <x v="83"/>
    <s v="ET30"/>
    <x v="3"/>
    <x v="1"/>
    <x v="191"/>
    <s v="AAD_NONE"/>
    <s v="HE06010200"/>
    <s v="1"/>
    <s v="-"/>
    <n v="61474924"/>
    <n v="66766999"/>
    <n v="72883328"/>
    <n v="79700071"/>
    <s v=""/>
    <x v="187"/>
  </r>
  <r>
    <x v="17"/>
    <x v="83"/>
    <s v="ET30"/>
    <x v="3"/>
    <x v="1"/>
    <x v="192"/>
    <s v="AAD_NONE"/>
    <s v="HE06010200"/>
    <s v="1"/>
    <s v="-"/>
    <n v="9426000"/>
    <n v="9560000"/>
    <n v="9654000"/>
    <n v="9666000"/>
    <s v=""/>
    <x v="188"/>
  </r>
  <r>
    <x v="17"/>
    <x v="83"/>
    <s v="ET30"/>
    <x v="3"/>
    <x v="1"/>
    <x v="193"/>
    <s v="AAD_NONE"/>
    <s v="HE06010200"/>
    <s v="1"/>
    <s v="-"/>
    <n v="678349"/>
    <n v="678349"/>
    <n v="678349"/>
    <n v="678349"/>
    <s v=""/>
    <x v="189"/>
  </r>
  <r>
    <x v="17"/>
    <x v="83"/>
    <s v="ET30"/>
    <x v="3"/>
    <x v="0"/>
    <x v="3"/>
    <s v="AAD_NONE"/>
    <s v="HE01010300"/>
    <s v="1"/>
    <s v="-"/>
    <n v="635774"/>
    <n v="635774"/>
    <n v="635774"/>
    <n v="635774"/>
    <s v=""/>
    <x v="3"/>
  </r>
  <r>
    <x v="17"/>
    <x v="83"/>
    <s v="ET30"/>
    <x v="3"/>
    <x v="0"/>
    <x v="3"/>
    <s v="AAD_NONE"/>
    <s v="HE06010200"/>
    <s v="1"/>
    <s v="-"/>
    <n v="2500906"/>
    <n v="2500906"/>
    <n v="2500906"/>
    <n v="2500906"/>
    <s v=""/>
    <x v="3"/>
  </r>
  <r>
    <x v="17"/>
    <x v="83"/>
    <s v="ET30"/>
    <x v="3"/>
    <x v="0"/>
    <x v="3"/>
    <s v="AAD_NONE"/>
    <s v="HE07010100"/>
    <s v="1"/>
    <s v="-"/>
    <n v="545516"/>
    <n v="488169"/>
    <n v="488169"/>
    <n v="488169"/>
    <s v=""/>
    <x v="3"/>
  </r>
  <r>
    <x v="17"/>
    <x v="83"/>
    <s v="ET30"/>
    <x v="3"/>
    <x v="0"/>
    <x v="3"/>
    <s v="AAD_NONE"/>
    <s v="HE07010200"/>
    <s v="1"/>
    <s v="-"/>
    <n v="3311583"/>
    <n v="3311583"/>
    <n v="3311583"/>
    <n v="3311583"/>
    <s v=""/>
    <x v="3"/>
  </r>
  <r>
    <x v="17"/>
    <x v="83"/>
    <s v="ET30"/>
    <x v="3"/>
    <x v="0"/>
    <x v="3"/>
    <s v="AAD_NONE"/>
    <s v="HE08010100"/>
    <s v="1"/>
    <s v="-"/>
    <n v="2861628"/>
    <n v="2878457"/>
    <n v="2878457"/>
    <n v="2878457"/>
    <s v=""/>
    <x v="3"/>
  </r>
  <r>
    <x v="17"/>
    <x v="83"/>
    <s v="ET30"/>
    <x v="3"/>
    <x v="0"/>
    <x v="3"/>
    <s v="AAD_NONE"/>
    <s v="HE08020100"/>
    <s v="1"/>
    <s v="-"/>
    <n v="3973817"/>
    <n v="3982944"/>
    <n v="3992243"/>
    <n v="3992243"/>
    <s v=""/>
    <x v="3"/>
  </r>
  <r>
    <x v="17"/>
    <x v="83"/>
    <s v="ET30"/>
    <x v="3"/>
    <x v="0"/>
    <x v="3"/>
    <s v="AAD_NONE"/>
    <s v="HE08020200"/>
    <s v="1"/>
    <s v="-"/>
    <n v="1032439"/>
    <n v="1034175"/>
    <n v="1034175"/>
    <n v="1034175"/>
    <s v=""/>
    <x v="3"/>
  </r>
  <r>
    <x v="17"/>
    <x v="83"/>
    <s v="ET30"/>
    <x v="3"/>
    <x v="0"/>
    <x v="3"/>
    <s v="AAD_NONE"/>
    <s v="HE08030100"/>
    <s v="1"/>
    <s v="-"/>
    <n v="2601783"/>
    <n v="2601783"/>
    <n v="2601783"/>
    <n v="2601783"/>
    <s v=""/>
    <x v="3"/>
  </r>
  <r>
    <x v="17"/>
    <x v="83"/>
    <s v="ET30"/>
    <x v="4"/>
    <x v="1"/>
    <x v="171"/>
    <s v="AAD_NONE"/>
    <s v="HE08030100"/>
    <s v="1"/>
    <s v="-"/>
    <n v="1115000"/>
    <n v="1229000"/>
    <n v="1352000"/>
    <n v="1488000"/>
    <s v=""/>
    <x v="167"/>
  </r>
  <r>
    <x v="17"/>
    <x v="83"/>
    <s v="ET30"/>
    <x v="4"/>
    <x v="1"/>
    <x v="194"/>
    <s v="AAD_NONE"/>
    <s v="HE07010200"/>
    <s v="1"/>
    <s v="-"/>
    <n v="500000"/>
    <n v="500000"/>
    <n v="500000"/>
    <n v="500000"/>
    <s v=""/>
    <x v="190"/>
  </r>
  <r>
    <x v="17"/>
    <x v="83"/>
    <s v="ET30"/>
    <x v="4"/>
    <x v="1"/>
    <x v="195"/>
    <s v="AAD_NONE"/>
    <s v="HE07010200"/>
    <s v="1"/>
    <s v="-"/>
    <n v="287978"/>
    <n v="287978"/>
    <n v="287978"/>
    <n v="287978"/>
    <s v=""/>
    <x v="191"/>
  </r>
  <r>
    <x v="17"/>
    <x v="83"/>
    <s v="ET30"/>
    <x v="4"/>
    <x v="0"/>
    <x v="3"/>
    <s v="AAD_NONE"/>
    <s v="HE01010300"/>
    <s v="1"/>
    <s v="-"/>
    <n v="39433"/>
    <n v="39320"/>
    <n v="39496"/>
    <n v="39496"/>
    <s v=""/>
    <x v="3"/>
  </r>
  <r>
    <x v="17"/>
    <x v="83"/>
    <s v="ET30"/>
    <x v="4"/>
    <x v="0"/>
    <x v="3"/>
    <s v="AAD_NONE"/>
    <s v="HE06010200"/>
    <s v="1"/>
    <s v="-"/>
    <n v="320290"/>
    <n v="318965"/>
    <n v="321025"/>
    <n v="321025"/>
    <s v=""/>
    <x v="3"/>
  </r>
  <r>
    <x v="17"/>
    <x v="83"/>
    <s v="ET30"/>
    <x v="4"/>
    <x v="0"/>
    <x v="3"/>
    <s v="AAD_NONE"/>
    <s v="HE07010100"/>
    <s v="1"/>
    <s v="-"/>
    <n v="15318"/>
    <n v="15285"/>
    <n v="15336"/>
    <n v="15336"/>
    <s v=""/>
    <x v="3"/>
  </r>
  <r>
    <x v="17"/>
    <x v="83"/>
    <s v="ET30"/>
    <x v="4"/>
    <x v="0"/>
    <x v="3"/>
    <s v="AAD_NONE"/>
    <s v="HE07010200"/>
    <s v="1"/>
    <s v="-"/>
    <n v="224849"/>
    <n v="224046"/>
    <n v="225294"/>
    <n v="225294"/>
    <s v=""/>
    <x v="3"/>
  </r>
  <r>
    <x v="17"/>
    <x v="83"/>
    <s v="ET30"/>
    <x v="4"/>
    <x v="0"/>
    <x v="3"/>
    <s v="AAD_NONE"/>
    <s v="HE08010100"/>
    <s v="1"/>
    <s v="-"/>
    <n v="288474"/>
    <n v="287280"/>
    <n v="289135"/>
    <n v="289135"/>
    <s v=""/>
    <x v="3"/>
  </r>
  <r>
    <x v="17"/>
    <x v="83"/>
    <s v="ET30"/>
    <x v="4"/>
    <x v="0"/>
    <x v="3"/>
    <s v="AAD_NONE"/>
    <s v="HE08020100"/>
    <s v="1"/>
    <s v="-"/>
    <n v="4625242"/>
    <n v="4595648"/>
    <n v="4577074"/>
    <n v="4577074"/>
    <s v=""/>
    <x v="3"/>
  </r>
  <r>
    <x v="17"/>
    <x v="83"/>
    <s v="ET30"/>
    <x v="4"/>
    <x v="0"/>
    <x v="3"/>
    <s v="AAD_NONE"/>
    <s v="HE08020200"/>
    <s v="1"/>
    <s v="-"/>
    <n v="629828"/>
    <n v="629606"/>
    <n v="629952"/>
    <n v="629952"/>
    <s v=""/>
    <x v="3"/>
  </r>
  <r>
    <x v="17"/>
    <x v="83"/>
    <s v="ET30"/>
    <x v="4"/>
    <x v="0"/>
    <x v="3"/>
    <s v="AAD_NONE"/>
    <s v="HE08030100"/>
    <s v="1"/>
    <s v="-"/>
    <n v="2013800"/>
    <n v="2013451"/>
    <n v="2013993"/>
    <n v="2013993"/>
    <s v=""/>
    <x v="3"/>
  </r>
  <r>
    <x v="17"/>
    <x v="83"/>
    <s v="ET30"/>
    <x v="4"/>
    <x v="0"/>
    <x v="13"/>
    <s v="AAD_NONE"/>
    <s v="HE01010300"/>
    <s v="1"/>
    <s v="-"/>
    <n v="22993"/>
    <n v="22993"/>
    <n v="22993"/>
    <n v="22993"/>
    <s v=""/>
    <x v="13"/>
  </r>
  <r>
    <x v="17"/>
    <x v="83"/>
    <s v="ET30"/>
    <x v="4"/>
    <x v="0"/>
    <x v="13"/>
    <s v="AAD_NONE"/>
    <s v="HE06010200"/>
    <s v="1"/>
    <s v="-"/>
    <n v="274700"/>
    <n v="274700"/>
    <n v="274700"/>
    <n v="274700"/>
    <s v=""/>
    <x v="13"/>
  </r>
  <r>
    <x v="17"/>
    <x v="83"/>
    <s v="ET30"/>
    <x v="4"/>
    <x v="0"/>
    <x v="13"/>
    <s v="AAD_NONE"/>
    <s v="HE07010100"/>
    <s v="1"/>
    <s v="-"/>
    <n v="6494"/>
    <n v="6494"/>
    <n v="6494"/>
    <n v="6494"/>
    <s v=""/>
    <x v="13"/>
  </r>
  <r>
    <x v="17"/>
    <x v="83"/>
    <s v="ET30"/>
    <x v="4"/>
    <x v="0"/>
    <x v="13"/>
    <s v="AAD_NONE"/>
    <s v="HE07010200"/>
    <s v="1"/>
    <s v="-"/>
    <n v="279493"/>
    <n v="279493"/>
    <n v="279493"/>
    <n v="279493"/>
    <s v=""/>
    <x v="13"/>
  </r>
  <r>
    <x v="17"/>
    <x v="83"/>
    <s v="ET30"/>
    <x v="4"/>
    <x v="0"/>
    <x v="13"/>
    <s v="AAD_NONE"/>
    <s v="HE08010100"/>
    <s v="1"/>
    <s v="-"/>
    <n v="272232"/>
    <n v="272232"/>
    <n v="272232"/>
    <n v="272232"/>
    <s v=""/>
    <x v="13"/>
  </r>
  <r>
    <x v="17"/>
    <x v="83"/>
    <s v="ET30"/>
    <x v="4"/>
    <x v="0"/>
    <x v="13"/>
    <s v="AAD_NONE"/>
    <s v="HE08020100"/>
    <s v="1"/>
    <s v="-"/>
    <n v="247555"/>
    <n v="247555"/>
    <n v="247555"/>
    <n v="247555"/>
    <s v=""/>
    <x v="13"/>
  </r>
  <r>
    <x v="17"/>
    <x v="83"/>
    <s v="ET30"/>
    <x v="4"/>
    <x v="0"/>
    <x v="13"/>
    <s v="AAD_NONE"/>
    <s v="HE08020200"/>
    <s v="1"/>
    <s v="-"/>
    <n v="12471"/>
    <n v="12471"/>
    <n v="12471"/>
    <n v="12471"/>
    <s v=""/>
    <x v="13"/>
  </r>
  <r>
    <x v="17"/>
    <x v="83"/>
    <s v="ET30"/>
    <x v="4"/>
    <x v="0"/>
    <x v="13"/>
    <s v="AAD_NONE"/>
    <s v="HE08030100"/>
    <s v="1"/>
    <s v="-"/>
    <n v="72790"/>
    <n v="72790"/>
    <n v="72790"/>
    <n v="72790"/>
    <s v=""/>
    <x v="13"/>
  </r>
  <r>
    <x v="17"/>
    <x v="83"/>
    <s v="ET30"/>
    <x v="16"/>
    <x v="1"/>
    <x v="165"/>
    <s v="AAD_NONE"/>
    <s v="TE03010600"/>
    <s v="1"/>
    <s v="-"/>
    <n v="315637561"/>
    <n v="340043039"/>
    <n v="364253855"/>
    <n v="388138734"/>
    <s v=""/>
    <x v="161"/>
  </r>
  <r>
    <x v="17"/>
    <x v="83"/>
    <s v="ET30"/>
    <x v="16"/>
    <x v="1"/>
    <x v="170"/>
    <s v="AAD_NONE"/>
    <s v="HE07010200"/>
    <s v="1"/>
    <s v="-"/>
    <n v="85000"/>
    <n v="85000"/>
    <n v="85000"/>
    <n v="85000"/>
    <s v=""/>
    <x v="166"/>
  </r>
  <r>
    <x v="17"/>
    <x v="83"/>
    <s v="ET30"/>
    <x v="16"/>
    <x v="0"/>
    <x v="3"/>
    <s v="AAD_NONE"/>
    <s v="HE06010200"/>
    <s v="1"/>
    <s v="-"/>
    <n v="16000"/>
    <n v="16000"/>
    <n v="16000"/>
    <n v="16000"/>
    <s v=""/>
    <x v="3"/>
  </r>
  <r>
    <x v="17"/>
    <x v="83"/>
    <s v="ET30"/>
    <x v="16"/>
    <x v="0"/>
    <x v="3"/>
    <s v="AAD_NONE"/>
    <s v="HE08020100"/>
    <s v="1"/>
    <s v="-"/>
    <n v="8089"/>
    <n v="8089"/>
    <n v="8089"/>
    <n v="8089"/>
    <s v=""/>
    <x v="3"/>
  </r>
  <r>
    <x v="17"/>
    <x v="83"/>
    <s v="ET30"/>
    <x v="16"/>
    <x v="0"/>
    <x v="3"/>
    <s v="AAD_NONE"/>
    <s v="HE08020200"/>
    <s v="1"/>
    <s v="-"/>
    <n v="4253"/>
    <n v="4253"/>
    <n v="4253"/>
    <n v="4253"/>
    <s v=""/>
    <x v="3"/>
  </r>
  <r>
    <x v="17"/>
    <x v="83"/>
    <s v="ET30"/>
    <x v="16"/>
    <x v="0"/>
    <x v="3"/>
    <s v="AAD_NONE"/>
    <s v="HE08030100"/>
    <s v="1"/>
    <s v="-"/>
    <n v="1200"/>
    <n v="1200"/>
    <n v="1200"/>
    <n v="1200"/>
    <s v=""/>
    <x v="3"/>
  </r>
  <r>
    <x v="17"/>
    <x v="83"/>
    <s v="ET30"/>
    <x v="16"/>
    <x v="4"/>
    <x v="3"/>
    <s v="AAD_NONE"/>
    <s v="HE07010100"/>
    <s v="1"/>
    <s v="1T30-RF21-04112PIKA"/>
    <n v="101004"/>
    <n v="101004"/>
    <n v="101004"/>
    <m/>
    <s v=""/>
    <x v="3"/>
  </r>
  <r>
    <x v="17"/>
    <x v="83"/>
    <s v="ET30"/>
    <x v="16"/>
    <x v="4"/>
    <x v="3"/>
    <s v="AAD_NONE"/>
    <s v="HE07010100"/>
    <s v="1"/>
    <s v="1T30-SF21-04912HOOLD"/>
    <n v="709348"/>
    <n v="197000"/>
    <n v="197000"/>
    <m/>
    <s v=""/>
    <x v="3"/>
  </r>
  <r>
    <x v="17"/>
    <x v="83"/>
    <s v="ET30"/>
    <x v="16"/>
    <x v="4"/>
    <x v="3"/>
    <s v="AAD_NONE"/>
    <s v="HE07010200"/>
    <s v="1"/>
    <s v="1T30-SF21-04911KAITS"/>
    <n v="5059236"/>
    <n v="4101456"/>
    <n v="16400"/>
    <m/>
    <s v=""/>
    <x v="3"/>
  </r>
  <r>
    <x v="17"/>
    <x v="83"/>
    <s v="ET30"/>
    <x v="16"/>
    <x v="4"/>
    <x v="3"/>
    <s v="AAD_NONE"/>
    <s v="HE08020100"/>
    <s v="1"/>
    <s v="1T30-SF21-04791LASTE"/>
    <n v="2325500"/>
    <n v="2281379"/>
    <n v="1739500"/>
    <m/>
    <s v=""/>
    <x v="3"/>
  </r>
  <r>
    <x v="17"/>
    <x v="83"/>
    <s v="ET30"/>
    <x v="16"/>
    <x v="4"/>
    <x v="3"/>
    <s v="AAD_NONE"/>
    <s v="HE08020200"/>
    <s v="1"/>
    <s v="1T30-SF21-04791LASTE"/>
    <n v="1507347"/>
    <n v="1400000"/>
    <n v="950000"/>
    <m/>
    <s v=""/>
    <x v="3"/>
  </r>
  <r>
    <x v="17"/>
    <x v="83"/>
    <s v="ET30"/>
    <x v="16"/>
    <x v="4"/>
    <x v="3"/>
    <s v="AAD_NONE"/>
    <s v="HE08030100"/>
    <s v="1"/>
    <s v="1T30-SF21-04791LASTE"/>
    <n v="40000"/>
    <n v="40000"/>
    <n v="40000"/>
    <m/>
    <s v=""/>
    <x v="3"/>
  </r>
  <r>
    <x v="17"/>
    <x v="83"/>
    <s v="ET30"/>
    <x v="5"/>
    <x v="2"/>
    <x v="3"/>
    <s v="AAD_NONE"/>
    <s v="HE01010300"/>
    <s v="1"/>
    <s v="-"/>
    <n v="1714"/>
    <n v="1714"/>
    <n v="1714"/>
    <n v="1714"/>
    <s v=""/>
    <x v="3"/>
  </r>
  <r>
    <x v="17"/>
    <x v="83"/>
    <s v="ET30"/>
    <x v="5"/>
    <x v="2"/>
    <x v="3"/>
    <s v="AAD_NONE"/>
    <s v="HE06010200"/>
    <s v="1"/>
    <s v="-"/>
    <n v="10022"/>
    <n v="10022"/>
    <n v="10022"/>
    <n v="10022"/>
    <s v=""/>
    <x v="3"/>
  </r>
  <r>
    <x v="17"/>
    <x v="83"/>
    <s v="ET30"/>
    <x v="5"/>
    <x v="2"/>
    <x v="3"/>
    <s v="AAD_NONE"/>
    <s v="HE07010100"/>
    <s v="1"/>
    <s v="-"/>
    <n v="929"/>
    <n v="929"/>
    <n v="929"/>
    <n v="929"/>
    <s v=""/>
    <x v="3"/>
  </r>
  <r>
    <x v="17"/>
    <x v="83"/>
    <s v="ET30"/>
    <x v="5"/>
    <x v="2"/>
    <x v="3"/>
    <s v="AAD_NONE"/>
    <s v="HE07010200"/>
    <s v="1"/>
    <s v="-"/>
    <n v="7631"/>
    <n v="7631"/>
    <n v="7631"/>
    <n v="7631"/>
    <s v=""/>
    <x v="3"/>
  </r>
  <r>
    <x v="17"/>
    <x v="83"/>
    <s v="ET30"/>
    <x v="5"/>
    <x v="2"/>
    <x v="3"/>
    <s v="AAD_NONE"/>
    <s v="HE08010100"/>
    <s v="1"/>
    <s v="-"/>
    <n v="9761"/>
    <n v="9761"/>
    <n v="9761"/>
    <n v="9761"/>
    <s v=""/>
    <x v="3"/>
  </r>
  <r>
    <x v="17"/>
    <x v="83"/>
    <s v="ET30"/>
    <x v="5"/>
    <x v="2"/>
    <x v="3"/>
    <s v="AAD_NONE"/>
    <s v="HE08020100"/>
    <s v="1"/>
    <s v="-"/>
    <n v="4228"/>
    <n v="4228"/>
    <n v="4228"/>
    <n v="4228"/>
    <s v=""/>
    <x v="3"/>
  </r>
  <r>
    <x v="17"/>
    <x v="83"/>
    <s v="ET30"/>
    <x v="5"/>
    <x v="2"/>
    <x v="3"/>
    <s v="AAD_NONE"/>
    <s v="HE08020200"/>
    <s v="1"/>
    <s v="-"/>
    <n v="1138"/>
    <n v="1138"/>
    <n v="1138"/>
    <n v="1138"/>
    <s v=""/>
    <x v="3"/>
  </r>
  <r>
    <x v="17"/>
    <x v="83"/>
    <s v="ET30"/>
    <x v="5"/>
    <x v="2"/>
    <x v="3"/>
    <s v="AAD_NONE"/>
    <s v="HE08030100"/>
    <s v="1"/>
    <s v="-"/>
    <n v="4603"/>
    <n v="4603"/>
    <n v="4603"/>
    <n v="4603"/>
    <s v=""/>
    <x v="3"/>
  </r>
  <r>
    <x v="17"/>
    <x v="83"/>
    <s v="ET30"/>
    <x v="10"/>
    <x v="4"/>
    <x v="3"/>
    <s v="AAD_NONE"/>
    <s v="XX01000000"/>
    <s v="1"/>
    <s v="1T30-RF21-04112PIKA"/>
    <n v="70703"/>
    <n v="70703"/>
    <n v="70703"/>
    <m/>
    <s v=""/>
    <x v="3"/>
  </r>
  <r>
    <x v="17"/>
    <x v="83"/>
    <s v="ET30"/>
    <x v="10"/>
    <x v="4"/>
    <x v="3"/>
    <s v="AAD_NONE"/>
    <s v="XX01000000"/>
    <s v="1"/>
    <s v="1T30-SF21-04791LASTE"/>
    <n v="2710993"/>
    <n v="2604965"/>
    <n v="1910650"/>
    <m/>
    <s v=""/>
    <x v="3"/>
  </r>
  <r>
    <x v="17"/>
    <x v="83"/>
    <s v="ET30"/>
    <x v="10"/>
    <x v="4"/>
    <x v="3"/>
    <s v="AAD_NONE"/>
    <s v="XX01000000"/>
    <s v="1"/>
    <s v="1T30-SF21-04911KAITS"/>
    <n v="3541465"/>
    <n v="2871019"/>
    <n v="11480"/>
    <m/>
    <s v=""/>
    <x v="3"/>
  </r>
  <r>
    <x v="17"/>
    <x v="83"/>
    <s v="ET30"/>
    <x v="10"/>
    <x v="4"/>
    <x v="3"/>
    <s v="AAD_NONE"/>
    <s v="XX01000000"/>
    <s v="1"/>
    <s v="1T30-SF21-04912HOOLD"/>
    <n v="496544"/>
    <n v="137900"/>
    <n v="137900"/>
    <m/>
    <s v=""/>
    <x v="3"/>
  </r>
  <r>
    <x v="17"/>
    <x v="83"/>
    <s v="ET30"/>
    <x v="8"/>
    <x v="1"/>
    <x v="3"/>
    <s v="AAD_NONE"/>
    <s v="XX01000000"/>
    <s v="1"/>
    <s v="-"/>
    <n v="1311733"/>
    <n v="1311733"/>
    <n v="1311733"/>
    <n v="1311733"/>
    <s v=""/>
    <x v="3"/>
  </r>
  <r>
    <x v="17"/>
    <x v="83"/>
    <s v="ET30"/>
    <x v="8"/>
    <x v="1"/>
    <x v="13"/>
    <s v="AAD_NONE"/>
    <s v="XX01000000"/>
    <s v="1"/>
    <s v="-"/>
    <n v="261520"/>
    <n v="261520"/>
    <n v="261520"/>
    <n v="261520"/>
    <s v=""/>
    <x v="13"/>
  </r>
  <r>
    <x v="17"/>
    <x v="83"/>
    <s v="ET30"/>
    <x v="8"/>
    <x v="1"/>
    <x v="171"/>
    <s v="AAD_NONE"/>
    <s v="XX01000000"/>
    <s v="1"/>
    <s v="-"/>
    <n v="1864437"/>
    <n v="1902394"/>
    <n v="1949511"/>
    <n v="1949511"/>
    <s v=""/>
    <x v="167"/>
  </r>
  <r>
    <x v="17"/>
    <x v="83"/>
    <s v="ET30"/>
    <x v="8"/>
    <x v="1"/>
    <x v="181"/>
    <s v="AAD_NONE"/>
    <s v="XX01000000"/>
    <s v="1"/>
    <s v="-"/>
    <n v="10356"/>
    <n v="10382"/>
    <n v="10361"/>
    <n v="10361"/>
    <s v=""/>
    <x v="177"/>
  </r>
  <r>
    <x v="17"/>
    <x v="83"/>
    <s v="ET30"/>
    <x v="8"/>
    <x v="1"/>
    <x v="194"/>
    <s v="AAD_NONE"/>
    <s v="XX01000000"/>
    <s v="1"/>
    <s v="-"/>
    <n v="57970"/>
    <n v="57970"/>
    <n v="57970"/>
    <n v="57970"/>
    <s v=""/>
    <x v="190"/>
  </r>
  <r>
    <x v="17"/>
    <x v="83"/>
    <s v="ET30"/>
    <x v="11"/>
    <x v="1"/>
    <x v="3"/>
    <s v="AAD_NONE"/>
    <s v="XX01000000"/>
    <s v="1"/>
    <s v="-"/>
    <n v="3000"/>
    <n v="3000"/>
    <n v="3000"/>
    <n v="3000"/>
    <s v=""/>
    <x v="3"/>
  </r>
  <r>
    <x v="17"/>
    <x v="83"/>
    <s v="ET30"/>
    <x v="19"/>
    <x v="1"/>
    <x v="3"/>
    <s v="AAD_NONE"/>
    <s v="XX01000000"/>
    <s v="1"/>
    <s v="-"/>
    <n v="481000"/>
    <n v="481000"/>
    <n v="481000"/>
    <n v="481000"/>
    <s v=""/>
    <x v="3"/>
  </r>
  <r>
    <x v="17"/>
    <x v="84"/>
    <s v="ET70"/>
    <x v="0"/>
    <x v="0"/>
    <x v="0"/>
    <s v="AAD_NONE"/>
    <s v="XX01000000"/>
    <s v="1"/>
    <s v="9T70-MU21-HERA2"/>
    <n v="25000"/>
    <n v="16667"/>
    <m/>
    <m/>
    <s v=""/>
    <x v="0"/>
  </r>
  <r>
    <x v="17"/>
    <x v="84"/>
    <s v="ET70"/>
    <x v="0"/>
    <x v="3"/>
    <x v="17"/>
    <s v="AAD_NONE"/>
    <s v="XX01000000"/>
    <s v="1"/>
    <s v="-"/>
    <n v="100000"/>
    <n v="100000"/>
    <n v="100000"/>
    <n v="100000"/>
    <s v=""/>
    <x v="17"/>
  </r>
  <r>
    <x v="17"/>
    <x v="84"/>
    <s v="ET70"/>
    <x v="2"/>
    <x v="1"/>
    <x v="170"/>
    <s v="AAD_NONE"/>
    <s v="TE03010300"/>
    <s v="1"/>
    <s v="-"/>
    <n v="2415000"/>
    <n v="2205000"/>
    <n v="1995000"/>
    <n v="1995000"/>
    <s v=""/>
    <x v="166"/>
  </r>
  <r>
    <x v="17"/>
    <x v="84"/>
    <s v="ET70"/>
    <x v="2"/>
    <x v="1"/>
    <x v="170"/>
    <s v="AAD_NONE"/>
    <s v="TE03010800"/>
    <s v="1"/>
    <s v="-"/>
    <n v="230000"/>
    <n v="230000"/>
    <n v="230000"/>
    <n v="230000"/>
    <s v=""/>
    <x v="166"/>
  </r>
  <r>
    <x v="17"/>
    <x v="84"/>
    <s v="ET70"/>
    <x v="3"/>
    <x v="0"/>
    <x v="3"/>
    <s v="AAD_NONE"/>
    <s v="TE01010200"/>
    <s v="1"/>
    <s v="-"/>
    <n v="1114858"/>
    <n v="1114858"/>
    <n v="1114858"/>
    <n v="1114858"/>
    <s v=""/>
    <x v="3"/>
  </r>
  <r>
    <x v="17"/>
    <x v="84"/>
    <s v="ET70"/>
    <x v="3"/>
    <x v="0"/>
    <x v="3"/>
    <s v="AAD_NONE"/>
    <s v="TE01010300"/>
    <s v="1"/>
    <s v="-"/>
    <n v="704644"/>
    <n v="704644"/>
    <n v="704644"/>
    <n v="704644"/>
    <s v=""/>
    <x v="3"/>
  </r>
  <r>
    <x v="17"/>
    <x v="84"/>
    <s v="ET70"/>
    <x v="3"/>
    <x v="0"/>
    <x v="3"/>
    <s v="AAD_NONE"/>
    <s v="TE01010400"/>
    <s v="1"/>
    <s v="-"/>
    <n v="1345640"/>
    <n v="1345640"/>
    <n v="1345640"/>
    <n v="1345640"/>
    <s v=""/>
    <x v="3"/>
  </r>
  <r>
    <x v="17"/>
    <x v="84"/>
    <s v="ET70"/>
    <x v="3"/>
    <x v="0"/>
    <x v="3"/>
    <s v="AAD_NONE"/>
    <s v="TE03010300"/>
    <s v="1"/>
    <s v="-"/>
    <n v="17728"/>
    <n v="17728"/>
    <n v="17728"/>
    <n v="17728"/>
    <s v=""/>
    <x v="3"/>
  </r>
  <r>
    <x v="17"/>
    <x v="84"/>
    <s v="ET70"/>
    <x v="3"/>
    <x v="0"/>
    <x v="3"/>
    <s v="AAD_NONE"/>
    <s v="TE03010400"/>
    <s v="1"/>
    <s v="-"/>
    <n v="351747"/>
    <n v="351747"/>
    <n v="351747"/>
    <n v="351747"/>
    <s v=""/>
    <x v="3"/>
  </r>
  <r>
    <x v="17"/>
    <x v="84"/>
    <s v="ET70"/>
    <x v="3"/>
    <x v="0"/>
    <x v="3"/>
    <s v="AAD_NONE"/>
    <s v="TE03010500"/>
    <s v="1"/>
    <s v="-"/>
    <n v="987589"/>
    <n v="987589"/>
    <n v="987589"/>
    <n v="987589"/>
    <s v=""/>
    <x v="3"/>
  </r>
  <r>
    <x v="17"/>
    <x v="84"/>
    <s v="ET70"/>
    <x v="3"/>
    <x v="0"/>
    <x v="3"/>
    <s v="AAD_NONE"/>
    <s v="TE03010800"/>
    <s v="1"/>
    <s v="-"/>
    <n v="453362"/>
    <n v="453362"/>
    <n v="453362"/>
    <n v="453362"/>
    <s v=""/>
    <x v="3"/>
  </r>
  <r>
    <x v="17"/>
    <x v="84"/>
    <s v="ET70"/>
    <x v="3"/>
    <x v="0"/>
    <x v="3"/>
    <s v="AAD_NONE"/>
    <s v="TE03010900"/>
    <s v="1"/>
    <s v="-"/>
    <n v="1119888"/>
    <n v="1119888"/>
    <n v="1119888"/>
    <n v="1119888"/>
    <s v=""/>
    <x v="3"/>
  </r>
  <r>
    <x v="17"/>
    <x v="84"/>
    <s v="ET70"/>
    <x v="3"/>
    <x v="3"/>
    <x v="3"/>
    <s v="AAD_NONE"/>
    <s v="TE01010200"/>
    <s v="1"/>
    <s v="-"/>
    <n v="321591"/>
    <n v="321591"/>
    <n v="321591"/>
    <n v="321591"/>
    <s v=""/>
    <x v="3"/>
  </r>
  <r>
    <x v="17"/>
    <x v="84"/>
    <s v="ET70"/>
    <x v="3"/>
    <x v="3"/>
    <x v="3"/>
    <s v="AAD_NONE"/>
    <s v="TE01010300"/>
    <s v="1"/>
    <s v="-"/>
    <n v="10000"/>
    <n v="10000"/>
    <n v="10000"/>
    <n v="10000"/>
    <s v=""/>
    <x v="3"/>
  </r>
  <r>
    <x v="17"/>
    <x v="84"/>
    <s v="ET70"/>
    <x v="3"/>
    <x v="3"/>
    <x v="3"/>
    <s v="AAD_NONE"/>
    <s v="TE01010400"/>
    <s v="1"/>
    <s v="-"/>
    <n v="1439826"/>
    <n v="1439826"/>
    <n v="1439826"/>
    <n v="1439826"/>
    <s v=""/>
    <x v="3"/>
  </r>
  <r>
    <x v="17"/>
    <x v="84"/>
    <s v="ET70"/>
    <x v="3"/>
    <x v="3"/>
    <x v="3"/>
    <s v="AAD_NONE"/>
    <s v="TE03010500"/>
    <s v="1"/>
    <s v="-"/>
    <n v="142454"/>
    <n v="142454"/>
    <n v="142454"/>
    <n v="142454"/>
    <s v=""/>
    <x v="3"/>
  </r>
  <r>
    <x v="17"/>
    <x v="84"/>
    <s v="ET70"/>
    <x v="3"/>
    <x v="3"/>
    <x v="3"/>
    <s v="AAD_NONE"/>
    <s v="TE03010900"/>
    <s v="1"/>
    <s v="-"/>
    <n v="167145"/>
    <n v="167145"/>
    <n v="167145"/>
    <n v="167145"/>
    <s v=""/>
    <x v="3"/>
  </r>
  <r>
    <x v="17"/>
    <x v="84"/>
    <s v="ET70"/>
    <x v="4"/>
    <x v="0"/>
    <x v="3"/>
    <s v="AAD_NONE"/>
    <s v="TE01010200"/>
    <s v="1"/>
    <s v="-"/>
    <n v="218125"/>
    <n v="130912"/>
    <n v="130912"/>
    <n v="130912"/>
    <s v=""/>
    <x v="3"/>
  </r>
  <r>
    <x v="17"/>
    <x v="84"/>
    <s v="ET70"/>
    <x v="4"/>
    <x v="0"/>
    <x v="3"/>
    <s v="AAD_NONE"/>
    <s v="TE01010300"/>
    <s v="1"/>
    <s v="-"/>
    <n v="46763"/>
    <n v="46763"/>
    <n v="46763"/>
    <n v="46763"/>
    <s v=""/>
    <x v="3"/>
  </r>
  <r>
    <x v="17"/>
    <x v="84"/>
    <s v="ET70"/>
    <x v="4"/>
    <x v="0"/>
    <x v="3"/>
    <s v="AAD_NONE"/>
    <s v="TE01010400"/>
    <s v="1"/>
    <s v="-"/>
    <n v="189033"/>
    <n v="189033"/>
    <n v="189033"/>
    <n v="189033"/>
    <s v=""/>
    <x v="3"/>
  </r>
  <r>
    <x v="17"/>
    <x v="84"/>
    <s v="ET70"/>
    <x v="4"/>
    <x v="0"/>
    <x v="3"/>
    <s v="AAD_NONE"/>
    <s v="TE03010300"/>
    <s v="1"/>
    <s v="-"/>
    <n v="333"/>
    <n v="333"/>
    <n v="333"/>
    <n v="333"/>
    <s v=""/>
    <x v="3"/>
  </r>
  <r>
    <x v="17"/>
    <x v="84"/>
    <s v="ET70"/>
    <x v="4"/>
    <x v="0"/>
    <x v="3"/>
    <s v="AAD_NONE"/>
    <s v="TE03010400"/>
    <s v="1"/>
    <s v="-"/>
    <n v="294058"/>
    <n v="294058"/>
    <n v="294058"/>
    <n v="294058"/>
    <s v=""/>
    <x v="3"/>
  </r>
  <r>
    <x v="17"/>
    <x v="84"/>
    <s v="ET70"/>
    <x v="4"/>
    <x v="0"/>
    <x v="3"/>
    <s v="AAD_NONE"/>
    <s v="TE03010500"/>
    <s v="1"/>
    <s v="-"/>
    <n v="255682"/>
    <n v="262865"/>
    <n v="277032"/>
    <n v="277032"/>
    <s v=""/>
    <x v="3"/>
  </r>
  <r>
    <x v="17"/>
    <x v="84"/>
    <s v="ET70"/>
    <x v="4"/>
    <x v="0"/>
    <x v="3"/>
    <s v="AAD_NONE"/>
    <s v="TE03010800"/>
    <s v="1"/>
    <s v="-"/>
    <n v="34620"/>
    <n v="34620"/>
    <n v="34620"/>
    <n v="34620"/>
    <s v=""/>
    <x v="3"/>
  </r>
  <r>
    <x v="17"/>
    <x v="84"/>
    <s v="ET70"/>
    <x v="4"/>
    <x v="0"/>
    <x v="3"/>
    <s v="AAD_NONE"/>
    <s v="TE03010900"/>
    <s v="1"/>
    <s v="-"/>
    <n v="126691"/>
    <n v="127841"/>
    <n v="130341"/>
    <n v="130341"/>
    <s v=""/>
    <x v="3"/>
  </r>
  <r>
    <x v="17"/>
    <x v="84"/>
    <s v="ET70"/>
    <x v="4"/>
    <x v="0"/>
    <x v="13"/>
    <s v="AAD_NONE"/>
    <s v="TE01010200"/>
    <s v="1"/>
    <s v="-"/>
    <n v="282007"/>
    <n v="275733"/>
    <n v="275733"/>
    <n v="275733"/>
    <s v=""/>
    <x v="13"/>
  </r>
  <r>
    <x v="17"/>
    <x v="84"/>
    <s v="ET70"/>
    <x v="4"/>
    <x v="0"/>
    <x v="13"/>
    <s v="AAD_NONE"/>
    <s v="TE01010300"/>
    <s v="1"/>
    <s v="-"/>
    <n v="82333"/>
    <n v="82333"/>
    <n v="82333"/>
    <n v="82333"/>
    <s v=""/>
    <x v="13"/>
  </r>
  <r>
    <x v="17"/>
    <x v="84"/>
    <s v="ET70"/>
    <x v="4"/>
    <x v="0"/>
    <x v="13"/>
    <s v="AAD_NONE"/>
    <s v="TE01010400"/>
    <s v="1"/>
    <s v="-"/>
    <n v="671119"/>
    <n v="663800"/>
    <n v="663800"/>
    <n v="663800"/>
    <s v=""/>
    <x v="13"/>
  </r>
  <r>
    <x v="17"/>
    <x v="84"/>
    <s v="ET70"/>
    <x v="4"/>
    <x v="0"/>
    <x v="13"/>
    <s v="AAD_NONE"/>
    <s v="TE03010300"/>
    <s v="1"/>
    <s v="-"/>
    <n v="1696"/>
    <n v="1696"/>
    <n v="1696"/>
    <n v="1696"/>
    <s v=""/>
    <x v="13"/>
  </r>
  <r>
    <x v="17"/>
    <x v="84"/>
    <s v="ET70"/>
    <x v="4"/>
    <x v="0"/>
    <x v="13"/>
    <s v="AAD_NONE"/>
    <s v="TE03010400"/>
    <s v="1"/>
    <s v="-"/>
    <n v="61482"/>
    <n v="61273"/>
    <n v="61180"/>
    <n v="61180"/>
    <s v=""/>
    <x v="13"/>
  </r>
  <r>
    <x v="17"/>
    <x v="84"/>
    <s v="ET70"/>
    <x v="4"/>
    <x v="0"/>
    <x v="13"/>
    <s v="AAD_NONE"/>
    <s v="TE03010500"/>
    <s v="1"/>
    <s v="-"/>
    <n v="194590"/>
    <n v="191976"/>
    <n v="191050"/>
    <n v="191050"/>
    <s v=""/>
    <x v="13"/>
  </r>
  <r>
    <x v="17"/>
    <x v="84"/>
    <s v="ET70"/>
    <x v="4"/>
    <x v="0"/>
    <x v="13"/>
    <s v="AAD_NONE"/>
    <s v="TE03010800"/>
    <s v="1"/>
    <s v="-"/>
    <n v="46482"/>
    <n v="46482"/>
    <n v="46482"/>
    <n v="46482"/>
    <s v=""/>
    <x v="13"/>
  </r>
  <r>
    <x v="17"/>
    <x v="84"/>
    <s v="ET70"/>
    <x v="4"/>
    <x v="0"/>
    <x v="13"/>
    <s v="AAD_NONE"/>
    <s v="TE03010900"/>
    <s v="1"/>
    <s v="-"/>
    <n v="258012"/>
    <n v="253516"/>
    <n v="252682"/>
    <n v="252682"/>
    <s v=""/>
    <x v="13"/>
  </r>
  <r>
    <x v="17"/>
    <x v="84"/>
    <s v="ET70"/>
    <x v="4"/>
    <x v="3"/>
    <x v="3"/>
    <s v="AAD_NONE"/>
    <s v="TE01010200"/>
    <s v="1"/>
    <s v="-"/>
    <n v="45582"/>
    <n v="45582"/>
    <n v="45582"/>
    <n v="45582"/>
    <s v=""/>
    <x v="3"/>
  </r>
  <r>
    <x v="17"/>
    <x v="84"/>
    <s v="ET70"/>
    <x v="4"/>
    <x v="3"/>
    <x v="3"/>
    <s v="AAD_NONE"/>
    <s v="TE01010400"/>
    <s v="1"/>
    <s v="-"/>
    <n v="333396"/>
    <n v="333396"/>
    <n v="333396"/>
    <n v="333396"/>
    <s v=""/>
    <x v="3"/>
  </r>
  <r>
    <x v="17"/>
    <x v="84"/>
    <s v="ET70"/>
    <x v="4"/>
    <x v="3"/>
    <x v="3"/>
    <s v="AAD_NONE"/>
    <s v="TE03010500"/>
    <s v="1"/>
    <s v="-"/>
    <n v="11721"/>
    <n v="11721"/>
    <n v="11721"/>
    <n v="11721"/>
    <s v=""/>
    <x v="3"/>
  </r>
  <r>
    <x v="17"/>
    <x v="84"/>
    <s v="ET70"/>
    <x v="4"/>
    <x v="3"/>
    <x v="3"/>
    <s v="AAD_NONE"/>
    <s v="TE03010900"/>
    <s v="1"/>
    <s v="-"/>
    <n v="11678"/>
    <n v="11678"/>
    <n v="11678"/>
    <n v="11678"/>
    <s v=""/>
    <x v="3"/>
  </r>
  <r>
    <x v="17"/>
    <x v="84"/>
    <s v="ET70"/>
    <x v="16"/>
    <x v="0"/>
    <x v="3"/>
    <s v="AAD_NONE"/>
    <s v="TE01010300"/>
    <s v="1"/>
    <s v="-"/>
    <n v="480"/>
    <n v="480"/>
    <n v="480"/>
    <n v="480"/>
    <s v=""/>
    <x v="3"/>
  </r>
  <r>
    <x v="17"/>
    <x v="84"/>
    <s v="ET70"/>
    <x v="16"/>
    <x v="0"/>
    <x v="3"/>
    <s v="AAD_NONE"/>
    <s v="TE03010400"/>
    <s v="1"/>
    <s v="-"/>
    <n v="857600"/>
    <n v="857600"/>
    <n v="857600"/>
    <n v="857600"/>
    <s v=""/>
    <x v="3"/>
  </r>
  <r>
    <x v="17"/>
    <x v="84"/>
    <s v="ET70"/>
    <x v="16"/>
    <x v="0"/>
    <x v="3"/>
    <s v="AAD_NONE"/>
    <s v="TE03010500"/>
    <s v="1"/>
    <s v="-"/>
    <n v="198150"/>
    <n v="198150"/>
    <n v="198150"/>
    <n v="198150"/>
    <s v=""/>
    <x v="3"/>
  </r>
  <r>
    <x v="17"/>
    <x v="84"/>
    <s v="ET70"/>
    <x v="16"/>
    <x v="0"/>
    <x v="3"/>
    <s v="AAD_NONE"/>
    <s v="TE03010900"/>
    <s v="1"/>
    <s v="-"/>
    <n v="2250"/>
    <n v="2250"/>
    <n v="2250"/>
    <n v="2250"/>
    <s v=""/>
    <x v="3"/>
  </r>
  <r>
    <x v="17"/>
    <x v="84"/>
    <s v="ET70"/>
    <x v="16"/>
    <x v="4"/>
    <x v="3"/>
    <s v="AAD_NONE"/>
    <s v="TE01010200"/>
    <s v="1"/>
    <s v="1T70-JT21-06191PARC"/>
    <n v="56120"/>
    <m/>
    <m/>
    <m/>
    <s v=""/>
    <x v="3"/>
  </r>
  <r>
    <x v="17"/>
    <x v="84"/>
    <s v="ET70"/>
    <x v="17"/>
    <x v="0"/>
    <x v="3"/>
    <s v="AAD_NONE"/>
    <s v="TE01010300"/>
    <s v="1"/>
    <s v="-"/>
    <n v="770"/>
    <n v="770"/>
    <n v="770"/>
    <n v="770"/>
    <s v=""/>
    <x v="3"/>
  </r>
  <r>
    <x v="17"/>
    <x v="84"/>
    <s v="ET70"/>
    <x v="5"/>
    <x v="2"/>
    <x v="3"/>
    <s v="AAD_NONE"/>
    <s v="TE01010200"/>
    <s v="1"/>
    <s v="-"/>
    <n v="88390"/>
    <n v="87050"/>
    <n v="84660"/>
    <n v="79069"/>
    <s v=""/>
    <x v="3"/>
  </r>
  <r>
    <x v="17"/>
    <x v="84"/>
    <s v="ET70"/>
    <x v="5"/>
    <x v="2"/>
    <x v="3"/>
    <s v="AAD_NONE"/>
    <s v="TE01010400"/>
    <s v="1"/>
    <s v="-"/>
    <n v="116633"/>
    <n v="111229"/>
    <n v="103264"/>
    <n v="81905"/>
    <s v=""/>
    <x v="3"/>
  </r>
  <r>
    <x v="17"/>
    <x v="84"/>
    <s v="ET70"/>
    <x v="5"/>
    <x v="2"/>
    <x v="3"/>
    <s v="AAD_NONE"/>
    <s v="TE03010400"/>
    <s v="1"/>
    <s v="-"/>
    <n v="6381"/>
    <n v="6381"/>
    <n v="6381"/>
    <n v="6381"/>
    <s v=""/>
    <x v="3"/>
  </r>
  <r>
    <x v="17"/>
    <x v="84"/>
    <s v="ET70"/>
    <x v="5"/>
    <x v="2"/>
    <x v="3"/>
    <s v="AAD_NONE"/>
    <s v="TE03010500"/>
    <s v="1"/>
    <s v="-"/>
    <n v="86895"/>
    <n v="86895"/>
    <n v="83681"/>
    <n v="77996"/>
    <s v=""/>
    <x v="3"/>
  </r>
  <r>
    <x v="17"/>
    <x v="84"/>
    <s v="ET70"/>
    <x v="5"/>
    <x v="2"/>
    <x v="3"/>
    <s v="AAD_NONE"/>
    <s v="TE03010900"/>
    <s v="1"/>
    <s v="-"/>
    <n v="187789"/>
    <n v="180801"/>
    <n v="150955"/>
    <n v="116527"/>
    <s v=""/>
    <x v="3"/>
  </r>
  <r>
    <x v="17"/>
    <x v="84"/>
    <s v="ET70"/>
    <x v="10"/>
    <x v="4"/>
    <x v="3"/>
    <s v="AAD_NONE"/>
    <s v="XX01000000"/>
    <s v="1"/>
    <s v="1T70-JT21-06191PARC"/>
    <n v="39284"/>
    <m/>
    <m/>
    <m/>
    <s v=""/>
    <x v="3"/>
  </r>
  <r>
    <x v="17"/>
    <x v="84"/>
    <s v="ET70"/>
    <x v="8"/>
    <x v="1"/>
    <x v="3"/>
    <s v="AAD_NONE"/>
    <s v="XX01000000"/>
    <s v="1"/>
    <s v="-"/>
    <n v="738389"/>
    <n v="719202"/>
    <n v="719202"/>
    <n v="719202"/>
    <s v=""/>
    <x v="3"/>
  </r>
  <r>
    <x v="17"/>
    <x v="84"/>
    <s v="ET70"/>
    <x v="11"/>
    <x v="1"/>
    <x v="3"/>
    <s v="AAD_NONE"/>
    <s v="XX01000000"/>
    <s v="1"/>
    <s v="-"/>
    <n v="278082"/>
    <n v="289677"/>
    <n v="304252"/>
    <n v="315382"/>
    <s v=""/>
    <x v="3"/>
  </r>
  <r>
    <x v="17"/>
    <x v="84"/>
    <s v="ET70"/>
    <x v="12"/>
    <x v="3"/>
    <x v="3"/>
    <s v="AAD_NONE"/>
    <s v="XX01000000"/>
    <s v="1"/>
    <s v="-"/>
    <n v="2583393"/>
    <n v="2583393"/>
    <n v="2583393"/>
    <n v="2583393"/>
    <s v=""/>
    <x v="3"/>
  </r>
  <r>
    <x v="17"/>
    <x v="84"/>
    <s v="ET70"/>
    <x v="21"/>
    <x v="1"/>
    <x v="3"/>
    <s v="AAD_NONE"/>
    <s v="XX01000000"/>
    <s v="1"/>
    <s v="-"/>
    <n v="2000"/>
    <n v="2000"/>
    <n v="2000"/>
    <n v="2000"/>
    <s v=""/>
    <x v="3"/>
  </r>
  <r>
    <x v="17"/>
    <x v="84"/>
    <s v="ET70"/>
    <x v="19"/>
    <x v="1"/>
    <x v="3"/>
    <s v="AAD_NONE"/>
    <s v="XX01000000"/>
    <s v="1"/>
    <s v="-"/>
    <n v="3000"/>
    <n v="3000"/>
    <n v="3000"/>
    <n v="3000"/>
    <s v=""/>
    <x v="3"/>
  </r>
  <r>
    <x v="17"/>
    <x v="85"/>
    <s v="ET80"/>
    <x v="0"/>
    <x v="0"/>
    <x v="0"/>
    <s v="AAD_NONE"/>
    <s v="XX01000000"/>
    <s v="1"/>
    <s v="-"/>
    <n v="4907279"/>
    <n v="3638504"/>
    <n v="3656400"/>
    <n v="3656400"/>
    <s v=""/>
    <x v="0"/>
  </r>
  <r>
    <x v="17"/>
    <x v="85"/>
    <s v="ET80"/>
    <x v="0"/>
    <x v="0"/>
    <x v="0"/>
    <s v="AAD_NONE"/>
    <s v="XX01000000"/>
    <s v="1"/>
    <s v="9T80-MU21-MYHEALTH"/>
    <n v="29824"/>
    <n v="17896"/>
    <m/>
    <m/>
    <s v=""/>
    <x v="0"/>
  </r>
  <r>
    <x v="17"/>
    <x v="85"/>
    <s v="ET80"/>
    <x v="0"/>
    <x v="4"/>
    <x v="0"/>
    <s v="AAD_NONE"/>
    <s v="XX01000000"/>
    <s v="1"/>
    <s v="9T80-MU21-MYHEALTH"/>
    <n v="119298"/>
    <n v="71585"/>
    <m/>
    <m/>
    <s v=""/>
    <x v="0"/>
  </r>
  <r>
    <x v="17"/>
    <x v="85"/>
    <s v="ET80"/>
    <x v="0"/>
    <x v="4"/>
    <x v="0"/>
    <s v="AAD_NONE"/>
    <s v="XX01000000"/>
    <s v="1"/>
    <s v="9T80-MU21-EST2EHDS"/>
    <n v="327869"/>
    <n v="196721"/>
    <m/>
    <m/>
    <s v=""/>
    <x v="0"/>
  </r>
  <r>
    <x v="17"/>
    <x v="85"/>
    <s v="ET80"/>
    <x v="0"/>
    <x v="4"/>
    <x v="0"/>
    <s v="AAD_NONE"/>
    <s v="XX01000000"/>
    <s v="1"/>
    <s v="1T80-RF21-04112PIKA"/>
    <n v="1718175"/>
    <n v="1718175"/>
    <n v="1718175"/>
    <m/>
    <s v=""/>
    <x v="0"/>
  </r>
  <r>
    <x v="17"/>
    <x v="85"/>
    <s v="ET80"/>
    <x v="0"/>
    <x v="4"/>
    <x v="0"/>
    <s v="AAD_NONE"/>
    <s v="XX01000000"/>
    <s v="1"/>
    <s v="1T80-SF21-04312TVR"/>
    <n v="941934"/>
    <n v="57377"/>
    <n v="16393"/>
    <n v="16393"/>
    <s v=""/>
    <x v="0"/>
  </r>
  <r>
    <x v="17"/>
    <x v="85"/>
    <s v="ET80"/>
    <x v="0"/>
    <x v="4"/>
    <x v="0"/>
    <s v="AAD_NONE"/>
    <s v="XX01000000"/>
    <s v="1"/>
    <s v="1T80-SF21-04791LASTE"/>
    <n v="443836"/>
    <n v="239840"/>
    <n v="203729"/>
    <m/>
    <s v=""/>
    <x v="0"/>
  </r>
  <r>
    <x v="17"/>
    <x v="85"/>
    <s v="ET80"/>
    <x v="0"/>
    <x v="7"/>
    <x v="0"/>
    <s v="AAD_NONE"/>
    <s v="XX01000000"/>
    <s v="1"/>
    <s v="-"/>
    <n v="437630"/>
    <n v="437630"/>
    <n v="437630"/>
    <n v="437630"/>
    <s v=""/>
    <x v="0"/>
  </r>
  <r>
    <x v="17"/>
    <x v="85"/>
    <s v="ET80"/>
    <x v="0"/>
    <x v="7"/>
    <x v="0"/>
    <s v="AAD_NONE"/>
    <s v="XX01000000"/>
    <s v="1"/>
    <s v="9T80-MU21-EST2EHDS"/>
    <n v="81967"/>
    <n v="49180"/>
    <m/>
    <m/>
    <s v=""/>
    <x v="0"/>
  </r>
  <r>
    <x v="17"/>
    <x v="85"/>
    <s v="ET80"/>
    <x v="1"/>
    <x v="1"/>
    <x v="3"/>
    <s v="AAD_NONE"/>
    <s v="XX01000000"/>
    <s v="1"/>
    <s v="-"/>
    <n v="1037095"/>
    <n v="741626"/>
    <n v="745563"/>
    <n v="745563"/>
    <s v=""/>
    <x v="3"/>
  </r>
  <r>
    <x v="17"/>
    <x v="85"/>
    <s v="ET80"/>
    <x v="1"/>
    <x v="1"/>
    <x v="3"/>
    <s v="AAD_NONE"/>
    <s v="XX01000000"/>
    <s v="1"/>
    <s v="9T80-MU21-MYHEALTH"/>
    <n v="6561"/>
    <n v="3937"/>
    <m/>
    <m/>
    <s v=""/>
    <x v="3"/>
  </r>
  <r>
    <x v="17"/>
    <x v="85"/>
    <s v="ET80"/>
    <x v="1"/>
    <x v="4"/>
    <x v="3"/>
    <s v="AAD_NONE"/>
    <s v="XX01000000"/>
    <s v="1"/>
    <s v="9T80-MU21-MYHEALTH"/>
    <n v="26246"/>
    <n v="15749"/>
    <m/>
    <m/>
    <s v=""/>
    <x v="3"/>
  </r>
  <r>
    <x v="17"/>
    <x v="85"/>
    <s v="ET80"/>
    <x v="1"/>
    <x v="4"/>
    <x v="3"/>
    <s v="AAD_NONE"/>
    <s v="XX01000000"/>
    <s v="1"/>
    <s v="9T80-MU21-EST2EHDS"/>
    <n v="72131"/>
    <n v="43279"/>
    <m/>
    <m/>
    <s v=""/>
    <x v="3"/>
  </r>
  <r>
    <x v="17"/>
    <x v="85"/>
    <s v="ET80"/>
    <x v="1"/>
    <x v="4"/>
    <x v="3"/>
    <s v="AAD_NONE"/>
    <s v="XX01000000"/>
    <s v="1"/>
    <s v="1T80-RF21-04112PIKA"/>
    <n v="377999"/>
    <n v="377999"/>
    <n v="377999"/>
    <m/>
    <s v=""/>
    <x v="3"/>
  </r>
  <r>
    <x v="17"/>
    <x v="85"/>
    <s v="ET80"/>
    <x v="1"/>
    <x v="4"/>
    <x v="3"/>
    <s v="AAD_NONE"/>
    <s v="XX01000000"/>
    <s v="1"/>
    <s v="1T80-SF21-04312TVR"/>
    <n v="207226"/>
    <n v="12623"/>
    <n v="3607"/>
    <n v="3607"/>
    <s v=""/>
    <x v="3"/>
  </r>
  <r>
    <x v="17"/>
    <x v="85"/>
    <s v="ET80"/>
    <x v="1"/>
    <x v="4"/>
    <x v="3"/>
    <s v="AAD_NONE"/>
    <s v="XX01000000"/>
    <s v="1"/>
    <s v="1T80-SF21-04791LASTE"/>
    <n v="97644"/>
    <n v="52764"/>
    <n v="44820"/>
    <m/>
    <s v=""/>
    <x v="3"/>
  </r>
  <r>
    <x v="17"/>
    <x v="85"/>
    <s v="ET80"/>
    <x v="1"/>
    <x v="7"/>
    <x v="3"/>
    <s v="AAD_NONE"/>
    <s v="XX01000000"/>
    <s v="1"/>
    <s v="-"/>
    <n v="96279"/>
    <n v="96279"/>
    <n v="96279"/>
    <n v="96279"/>
    <s v=""/>
    <x v="3"/>
  </r>
  <r>
    <x v="17"/>
    <x v="85"/>
    <s v="ET80"/>
    <x v="1"/>
    <x v="7"/>
    <x v="3"/>
    <s v="AAD_NONE"/>
    <s v="XX01000000"/>
    <s v="1"/>
    <s v="9T80-MU21-EST2EHDS"/>
    <n v="18033"/>
    <n v="10820"/>
    <m/>
    <m/>
    <s v=""/>
    <x v="3"/>
  </r>
  <r>
    <x v="17"/>
    <x v="85"/>
    <s v="ET80"/>
    <x v="3"/>
    <x v="0"/>
    <x v="3"/>
    <s v="AAD_NONE"/>
    <s v="TE01010100"/>
    <s v="1"/>
    <s v="-"/>
    <n v="33214"/>
    <n v="32922"/>
    <n v="32922"/>
    <n v="32922"/>
    <s v=""/>
    <x v="3"/>
  </r>
  <r>
    <x v="17"/>
    <x v="85"/>
    <s v="ET80"/>
    <x v="3"/>
    <x v="0"/>
    <x v="3"/>
    <s v="AAD_NONE"/>
    <s v="TE01010200"/>
    <s v="1"/>
    <s v="-"/>
    <n v="252417"/>
    <n v="259426"/>
    <n v="259623"/>
    <n v="259623"/>
    <s v=""/>
    <x v="3"/>
  </r>
  <r>
    <x v="17"/>
    <x v="85"/>
    <s v="ET80"/>
    <x v="3"/>
    <x v="0"/>
    <x v="3"/>
    <s v="AAD_NONE"/>
    <s v="TE01010300"/>
    <s v="1"/>
    <s v="-"/>
    <n v="257616"/>
    <n v="259959"/>
    <n v="260067"/>
    <n v="260067"/>
    <s v=""/>
    <x v="3"/>
  </r>
  <r>
    <x v="17"/>
    <x v="85"/>
    <s v="ET80"/>
    <x v="3"/>
    <x v="0"/>
    <x v="3"/>
    <s v="AAD_NONE"/>
    <s v="TE01010400"/>
    <s v="1"/>
    <s v="-"/>
    <n v="216645"/>
    <n v="218050"/>
    <n v="218127"/>
    <n v="218127"/>
    <s v=""/>
    <x v="3"/>
  </r>
  <r>
    <x v="17"/>
    <x v="85"/>
    <s v="ET80"/>
    <x v="3"/>
    <x v="0"/>
    <x v="3"/>
    <s v="AAD_NONE"/>
    <s v="TE02010100"/>
    <s v="1"/>
    <s v="-"/>
    <n v="31861"/>
    <n v="31613"/>
    <n v="31613"/>
    <n v="31613"/>
    <s v=""/>
    <x v="3"/>
  </r>
  <r>
    <x v="17"/>
    <x v="85"/>
    <s v="ET80"/>
    <x v="3"/>
    <x v="0"/>
    <x v="3"/>
    <s v="AAD_NONE"/>
    <s v="TE02010900"/>
    <s v="1"/>
    <s v="-"/>
    <n v="213705"/>
    <n v="212905"/>
    <n v="212905"/>
    <n v="212905"/>
    <s v=""/>
    <x v="3"/>
  </r>
  <r>
    <x v="17"/>
    <x v="85"/>
    <s v="ET80"/>
    <x v="3"/>
    <x v="0"/>
    <x v="3"/>
    <s v="AAD_NONE"/>
    <s v="TE03010100"/>
    <s v="1"/>
    <s v="-"/>
    <n v="67746"/>
    <n v="67471"/>
    <n v="67471"/>
    <n v="67471"/>
    <s v=""/>
    <x v="3"/>
  </r>
  <r>
    <x v="17"/>
    <x v="85"/>
    <s v="ET80"/>
    <x v="3"/>
    <x v="0"/>
    <x v="3"/>
    <s v="AAD_NONE"/>
    <s v="TE03010300"/>
    <s v="1"/>
    <s v="-"/>
    <n v="370"/>
    <n v="365"/>
    <n v="365"/>
    <n v="365"/>
    <s v=""/>
    <x v="3"/>
  </r>
  <r>
    <x v="17"/>
    <x v="85"/>
    <s v="ET80"/>
    <x v="3"/>
    <x v="0"/>
    <x v="3"/>
    <s v="AAD_NONE"/>
    <s v="TE03010400"/>
    <s v="1"/>
    <s v="-"/>
    <n v="71304"/>
    <n v="71630"/>
    <n v="71660"/>
    <n v="71660"/>
    <s v=""/>
    <x v="3"/>
  </r>
  <r>
    <x v="17"/>
    <x v="85"/>
    <s v="ET80"/>
    <x v="3"/>
    <x v="0"/>
    <x v="3"/>
    <s v="AAD_NONE"/>
    <s v="TE03010500"/>
    <s v="1"/>
    <s v="-"/>
    <n v="430738"/>
    <n v="437718"/>
    <n v="438021"/>
    <n v="438021"/>
    <s v=""/>
    <x v="3"/>
  </r>
  <r>
    <x v="17"/>
    <x v="85"/>
    <s v="ET80"/>
    <x v="3"/>
    <x v="0"/>
    <x v="3"/>
    <s v="AAD_NONE"/>
    <s v="TE03010600"/>
    <s v="1"/>
    <s v="-"/>
    <n v="1210718"/>
    <n v="1196650"/>
    <n v="1196650"/>
    <n v="1196650"/>
    <s v=""/>
    <x v="3"/>
  </r>
  <r>
    <x v="17"/>
    <x v="85"/>
    <s v="ET80"/>
    <x v="3"/>
    <x v="0"/>
    <x v="3"/>
    <s v="AAD_NONE"/>
    <s v="TE03010600"/>
    <s v="1"/>
    <s v="9T80-MU21-MYHEALTH"/>
    <n v="16800"/>
    <n v="6800"/>
    <m/>
    <m/>
    <s v=""/>
    <x v="3"/>
  </r>
  <r>
    <x v="17"/>
    <x v="85"/>
    <s v="ET80"/>
    <x v="3"/>
    <x v="0"/>
    <x v="3"/>
    <s v="AAD_NONE"/>
    <s v="TE03010600"/>
    <s v="1"/>
    <s v="9T80-MU21-XT-EHR"/>
    <n v="8252"/>
    <n v="2751"/>
    <m/>
    <m/>
    <s v=""/>
    <x v="3"/>
  </r>
  <r>
    <x v="17"/>
    <x v="85"/>
    <s v="ET80"/>
    <x v="3"/>
    <x v="0"/>
    <x v="3"/>
    <s v="AAD_NONE"/>
    <s v="TE03010700"/>
    <s v="1"/>
    <s v="-"/>
    <n v="17619"/>
    <n v="17501"/>
    <n v="17501"/>
    <n v="17501"/>
    <s v=""/>
    <x v="3"/>
  </r>
  <r>
    <x v="17"/>
    <x v="85"/>
    <s v="ET80"/>
    <x v="3"/>
    <x v="0"/>
    <x v="3"/>
    <s v="AAD_NONE"/>
    <s v="TE03010800"/>
    <s v="1"/>
    <s v="-"/>
    <n v="928168"/>
    <n v="921409"/>
    <n v="921533"/>
    <n v="921533"/>
    <s v=""/>
    <x v="3"/>
  </r>
  <r>
    <x v="17"/>
    <x v="85"/>
    <s v="ET80"/>
    <x v="3"/>
    <x v="0"/>
    <x v="3"/>
    <s v="AAD_NONE"/>
    <s v="TE03010900"/>
    <s v="1"/>
    <s v="-"/>
    <n v="407341"/>
    <n v="407295"/>
    <n v="407457"/>
    <n v="407457"/>
    <s v=""/>
    <x v="3"/>
  </r>
  <r>
    <x v="17"/>
    <x v="85"/>
    <s v="ET80"/>
    <x v="3"/>
    <x v="0"/>
    <x v="3"/>
    <s v="AAD_NONE"/>
    <s v="HE01010200"/>
    <s v="1"/>
    <s v="-"/>
    <n v="152921"/>
    <n v="150237"/>
    <n v="150237"/>
    <n v="150237"/>
    <s v=""/>
    <x v="3"/>
  </r>
  <r>
    <x v="17"/>
    <x v="85"/>
    <s v="ET80"/>
    <x v="3"/>
    <x v="0"/>
    <x v="3"/>
    <s v="AAD_NONE"/>
    <s v="HE01010300"/>
    <s v="1"/>
    <s v="-"/>
    <n v="775828"/>
    <n v="756969"/>
    <n v="756969"/>
    <n v="756969"/>
    <s v=""/>
    <x v="3"/>
  </r>
  <r>
    <x v="17"/>
    <x v="85"/>
    <s v="ET80"/>
    <x v="3"/>
    <x v="0"/>
    <x v="3"/>
    <s v="AAD_NONE"/>
    <s v="HE06010200"/>
    <s v="1"/>
    <s v="-"/>
    <n v="819914"/>
    <n v="821741"/>
    <n v="821741"/>
    <n v="821741"/>
    <s v=""/>
    <x v="3"/>
  </r>
  <r>
    <x v="17"/>
    <x v="85"/>
    <s v="ET80"/>
    <x v="3"/>
    <x v="0"/>
    <x v="3"/>
    <s v="AAD_NONE"/>
    <s v="HE07010100"/>
    <s v="1"/>
    <s v="-"/>
    <n v="148633"/>
    <n v="92885"/>
    <n v="92885"/>
    <n v="92885"/>
    <s v=""/>
    <x v="3"/>
  </r>
  <r>
    <x v="17"/>
    <x v="85"/>
    <s v="ET80"/>
    <x v="3"/>
    <x v="0"/>
    <x v="3"/>
    <s v="AAD_NONE"/>
    <s v="HE07010200"/>
    <s v="1"/>
    <s v="-"/>
    <n v="348178"/>
    <n v="344520"/>
    <n v="344520"/>
    <n v="344520"/>
    <s v=""/>
    <x v="3"/>
  </r>
  <r>
    <x v="17"/>
    <x v="85"/>
    <s v="ET80"/>
    <x v="3"/>
    <x v="0"/>
    <x v="3"/>
    <s v="AAD_NONE"/>
    <s v="HE08010100"/>
    <s v="1"/>
    <s v="-"/>
    <n v="759769"/>
    <n v="761433"/>
    <n v="761433"/>
    <n v="761433"/>
    <s v=""/>
    <x v="3"/>
  </r>
  <r>
    <x v="17"/>
    <x v="85"/>
    <s v="ET80"/>
    <x v="3"/>
    <x v="0"/>
    <x v="3"/>
    <s v="AAD_NONE"/>
    <s v="HE08020100"/>
    <s v="1"/>
    <s v="-"/>
    <n v="249291"/>
    <n v="244201"/>
    <n v="244201"/>
    <n v="244201"/>
    <s v=""/>
    <x v="3"/>
  </r>
  <r>
    <x v="17"/>
    <x v="85"/>
    <s v="ET80"/>
    <x v="3"/>
    <x v="0"/>
    <x v="3"/>
    <s v="AAD_NONE"/>
    <s v="HE08020200"/>
    <s v="1"/>
    <s v="-"/>
    <n v="134283"/>
    <n v="131625"/>
    <n v="131625"/>
    <n v="131625"/>
    <s v=""/>
    <x v="3"/>
  </r>
  <r>
    <x v="17"/>
    <x v="85"/>
    <s v="ET80"/>
    <x v="3"/>
    <x v="0"/>
    <x v="3"/>
    <s v="AAD_NONE"/>
    <s v="HE08020300"/>
    <s v="1"/>
    <s v="-"/>
    <n v="82850"/>
    <n v="82112"/>
    <n v="82112"/>
    <n v="82112"/>
    <s v=""/>
    <x v="3"/>
  </r>
  <r>
    <x v="17"/>
    <x v="85"/>
    <s v="ET80"/>
    <x v="3"/>
    <x v="0"/>
    <x v="3"/>
    <s v="AAD_NONE"/>
    <s v="HE08030100"/>
    <s v="1"/>
    <s v="-"/>
    <n v="444151"/>
    <n v="441544"/>
    <n v="441544"/>
    <n v="441544"/>
    <s v=""/>
    <x v="3"/>
  </r>
  <r>
    <x v="17"/>
    <x v="85"/>
    <s v="ET80"/>
    <x v="3"/>
    <x v="0"/>
    <x v="3"/>
    <s v="AAD_NONE"/>
    <s v="HE09010300"/>
    <s v="1"/>
    <s v="-"/>
    <n v="115637"/>
    <n v="115010"/>
    <n v="115010"/>
    <n v="115010"/>
    <s v=""/>
    <x v="3"/>
  </r>
  <r>
    <x v="17"/>
    <x v="85"/>
    <s v="ET80"/>
    <x v="3"/>
    <x v="4"/>
    <x v="3"/>
    <s v="AAD_NONE"/>
    <s v="TE01010100"/>
    <s v="1"/>
    <s v="9T80-MU21-EST2EHDS"/>
    <n v="23574"/>
    <n v="17680"/>
    <m/>
    <m/>
    <s v=""/>
    <x v="3"/>
  </r>
  <r>
    <x v="17"/>
    <x v="85"/>
    <s v="ET80"/>
    <x v="3"/>
    <x v="4"/>
    <x v="3"/>
    <s v="AAD_NONE"/>
    <s v="TE02010100"/>
    <s v="1"/>
    <s v="9T80-MU21-EST2EHDS"/>
    <n v="17145"/>
    <n v="12858"/>
    <m/>
    <m/>
    <s v=""/>
    <x v="3"/>
  </r>
  <r>
    <x v="17"/>
    <x v="85"/>
    <s v="ET80"/>
    <x v="3"/>
    <x v="4"/>
    <x v="3"/>
    <s v="AAD_NONE"/>
    <s v="TE02010900"/>
    <s v="1"/>
    <s v="9T80-MU21-EST2EHDS"/>
    <n v="15001"/>
    <n v="11251"/>
    <m/>
    <m/>
    <s v=""/>
    <x v="3"/>
  </r>
  <r>
    <x v="17"/>
    <x v="85"/>
    <s v="ET80"/>
    <x v="3"/>
    <x v="4"/>
    <x v="3"/>
    <s v="AAD_NONE"/>
    <s v="TE03010100"/>
    <s v="1"/>
    <s v="9T80-MU21-EST2EHDS"/>
    <n v="17145"/>
    <n v="12858"/>
    <m/>
    <m/>
    <s v=""/>
    <x v="3"/>
  </r>
  <r>
    <x v="17"/>
    <x v="85"/>
    <s v="ET80"/>
    <x v="3"/>
    <x v="4"/>
    <x v="3"/>
    <s v="AAD_NONE"/>
    <s v="TE03010600"/>
    <s v="1"/>
    <s v="9T80-MU21-MYHEALTH"/>
    <n v="67200"/>
    <n v="27200"/>
    <m/>
    <m/>
    <s v=""/>
    <x v="3"/>
  </r>
  <r>
    <x v="17"/>
    <x v="85"/>
    <s v="ET80"/>
    <x v="3"/>
    <x v="4"/>
    <x v="3"/>
    <s v="AAD_NONE"/>
    <s v="TE03010600"/>
    <s v="1"/>
    <s v="9T80-MU21-XT-EHR"/>
    <n v="33007"/>
    <n v="11002"/>
    <m/>
    <m/>
    <s v=""/>
    <x v="3"/>
  </r>
  <r>
    <x v="17"/>
    <x v="85"/>
    <s v="ET80"/>
    <x v="3"/>
    <x v="4"/>
    <x v="3"/>
    <s v="AAD_NONE"/>
    <s v="TE03010600"/>
    <s v="1"/>
    <s v="1T80-SF21-04312TVR"/>
    <n v="103250"/>
    <n v="29550"/>
    <n v="29550"/>
    <m/>
    <s v=""/>
    <x v="3"/>
  </r>
  <r>
    <x v="17"/>
    <x v="85"/>
    <s v="ET80"/>
    <x v="3"/>
    <x v="4"/>
    <x v="3"/>
    <s v="AAD_NONE"/>
    <s v="TE03010700"/>
    <s v="1"/>
    <s v="9T80-MU21-EST2EHDS"/>
    <n v="6429"/>
    <n v="4822"/>
    <m/>
    <m/>
    <s v=""/>
    <x v="3"/>
  </r>
  <r>
    <x v="17"/>
    <x v="85"/>
    <s v="ET80"/>
    <x v="3"/>
    <x v="4"/>
    <x v="3"/>
    <s v="AAD_NONE"/>
    <s v="HE06010200"/>
    <s v="1"/>
    <s v="9T80-MU21-EST2EHDS"/>
    <n v="32360"/>
    <n v="24270"/>
    <m/>
    <m/>
    <s v=""/>
    <x v="3"/>
  </r>
  <r>
    <x v="17"/>
    <x v="85"/>
    <s v="ET80"/>
    <x v="3"/>
    <x v="4"/>
    <x v="3"/>
    <s v="AAD_NONE"/>
    <s v="HE07010100"/>
    <s v="1"/>
    <s v="9T80-MU21-EST2EHDS"/>
    <n v="42433"/>
    <n v="31825"/>
    <m/>
    <m/>
    <s v=""/>
    <x v="3"/>
  </r>
  <r>
    <x v="17"/>
    <x v="85"/>
    <s v="ET80"/>
    <x v="3"/>
    <x v="4"/>
    <x v="3"/>
    <s v="AAD_NONE"/>
    <s v="HE07010200"/>
    <s v="1"/>
    <s v="1T80-RF21-04112PIKA"/>
    <n v="3031"/>
    <n v="3031"/>
    <n v="3031"/>
    <m/>
    <s v=""/>
    <x v="3"/>
  </r>
  <r>
    <x v="17"/>
    <x v="85"/>
    <s v="ET80"/>
    <x v="3"/>
    <x v="4"/>
    <x v="3"/>
    <s v="AAD_NONE"/>
    <s v="HE07010200"/>
    <s v="1"/>
    <s v="1T80-SF21-04791LASTE"/>
    <n v="1273"/>
    <n v="1002"/>
    <n v="888"/>
    <m/>
    <s v=""/>
    <x v="3"/>
  </r>
  <r>
    <x v="17"/>
    <x v="85"/>
    <s v="ET80"/>
    <x v="3"/>
    <x v="4"/>
    <x v="3"/>
    <s v="AAD_NONE"/>
    <s v="HE08020100"/>
    <s v="1"/>
    <s v="1T80-RF21-04112PIKA"/>
    <n v="147317"/>
    <n v="147317"/>
    <n v="147317"/>
    <m/>
    <s v=""/>
    <x v="3"/>
  </r>
  <r>
    <x v="17"/>
    <x v="85"/>
    <s v="ET80"/>
    <x v="3"/>
    <x v="4"/>
    <x v="3"/>
    <s v="AAD_NONE"/>
    <s v="HE08020100"/>
    <s v="1"/>
    <s v="1T80-SF21-04791LASTE"/>
    <n v="61889"/>
    <n v="48696"/>
    <n v="43161"/>
    <m/>
    <s v=""/>
    <x v="3"/>
  </r>
  <r>
    <x v="17"/>
    <x v="85"/>
    <s v="ET80"/>
    <x v="3"/>
    <x v="4"/>
    <x v="3"/>
    <s v="AAD_NONE"/>
    <s v="HE08020200"/>
    <s v="1"/>
    <s v="1T80-RF21-04112PIKA"/>
    <n v="107305"/>
    <n v="107305"/>
    <n v="107305"/>
    <m/>
    <s v=""/>
    <x v="3"/>
  </r>
  <r>
    <x v="17"/>
    <x v="85"/>
    <s v="ET80"/>
    <x v="3"/>
    <x v="4"/>
    <x v="3"/>
    <s v="AAD_NONE"/>
    <s v="HE08020200"/>
    <s v="1"/>
    <s v="1T80-SF21-04791LASTE"/>
    <n v="45080"/>
    <n v="35470"/>
    <n v="31439"/>
    <m/>
    <s v=""/>
    <x v="3"/>
  </r>
  <r>
    <x v="17"/>
    <x v="85"/>
    <s v="ET80"/>
    <x v="3"/>
    <x v="4"/>
    <x v="3"/>
    <s v="AAD_NONE"/>
    <s v="HE08020300"/>
    <s v="1"/>
    <s v="9T80-MU21-EST2EHDS"/>
    <n v="60220"/>
    <n v="45165"/>
    <m/>
    <m/>
    <s v=""/>
    <x v="3"/>
  </r>
  <r>
    <x v="17"/>
    <x v="85"/>
    <s v="ET80"/>
    <x v="3"/>
    <x v="4"/>
    <x v="3"/>
    <s v="AAD_NONE"/>
    <s v="HE08030100"/>
    <s v="1"/>
    <s v="1T80-RF21-04112PIKA"/>
    <n v="100030"/>
    <n v="100030"/>
    <n v="100030"/>
    <m/>
    <s v=""/>
    <x v="3"/>
  </r>
  <r>
    <x v="17"/>
    <x v="85"/>
    <s v="ET80"/>
    <x v="3"/>
    <x v="4"/>
    <x v="3"/>
    <s v="AAD_NONE"/>
    <s v="HE08030100"/>
    <s v="1"/>
    <s v="1T80-SF21-04791LASTE"/>
    <n v="42024"/>
    <n v="33065"/>
    <n v="29307"/>
    <m/>
    <s v=""/>
    <x v="3"/>
  </r>
  <r>
    <x v="17"/>
    <x v="85"/>
    <s v="ET80"/>
    <x v="3"/>
    <x v="7"/>
    <x v="3"/>
    <s v="AAD_NONE"/>
    <s v="TE01010100"/>
    <s v="1"/>
    <s v="9T80-MU21-EST2EHDS"/>
    <n v="5893"/>
    <n v="4420"/>
    <m/>
    <m/>
    <s v=""/>
    <x v="3"/>
  </r>
  <r>
    <x v="17"/>
    <x v="85"/>
    <s v="ET80"/>
    <x v="3"/>
    <x v="7"/>
    <x v="3"/>
    <s v="AAD_NONE"/>
    <s v="TE02010100"/>
    <s v="1"/>
    <s v="9T80-MU21-EST2EHDS"/>
    <n v="4286"/>
    <n v="3215"/>
    <m/>
    <m/>
    <s v=""/>
    <x v="3"/>
  </r>
  <r>
    <x v="17"/>
    <x v="85"/>
    <s v="ET80"/>
    <x v="3"/>
    <x v="7"/>
    <x v="3"/>
    <s v="AAD_NONE"/>
    <s v="TE02010900"/>
    <s v="1"/>
    <s v="9T80-MU21-EST2EHDS"/>
    <n v="3750"/>
    <n v="2813"/>
    <m/>
    <m/>
    <s v=""/>
    <x v="3"/>
  </r>
  <r>
    <x v="17"/>
    <x v="85"/>
    <s v="ET80"/>
    <x v="3"/>
    <x v="7"/>
    <x v="3"/>
    <s v="AAD_NONE"/>
    <s v="TE03010100"/>
    <s v="1"/>
    <s v="9T80-MU21-EST2EHDS"/>
    <n v="4286"/>
    <n v="3215"/>
    <m/>
    <m/>
    <s v=""/>
    <x v="3"/>
  </r>
  <r>
    <x v="17"/>
    <x v="85"/>
    <s v="ET80"/>
    <x v="3"/>
    <x v="7"/>
    <x v="3"/>
    <s v="AAD_NONE"/>
    <s v="TE03010600"/>
    <s v="1"/>
    <s v="-"/>
    <n v="932676"/>
    <n v="932676"/>
    <n v="932676"/>
    <n v="932676"/>
    <s v=""/>
    <x v="3"/>
  </r>
  <r>
    <x v="17"/>
    <x v="85"/>
    <s v="ET80"/>
    <x v="3"/>
    <x v="7"/>
    <x v="3"/>
    <s v="AAD_NONE"/>
    <s v="TE03010700"/>
    <s v="1"/>
    <s v="9T80-MU21-EST2EHDS"/>
    <n v="1607"/>
    <n v="1205"/>
    <m/>
    <m/>
    <s v=""/>
    <x v="3"/>
  </r>
  <r>
    <x v="17"/>
    <x v="85"/>
    <s v="ET80"/>
    <x v="3"/>
    <x v="7"/>
    <x v="3"/>
    <s v="AAD_NONE"/>
    <s v="HE06010200"/>
    <s v="1"/>
    <s v="9T80-MU21-EST2EHDS"/>
    <n v="8090"/>
    <n v="6068"/>
    <m/>
    <m/>
    <s v=""/>
    <x v="3"/>
  </r>
  <r>
    <x v="17"/>
    <x v="85"/>
    <s v="ET80"/>
    <x v="3"/>
    <x v="7"/>
    <x v="3"/>
    <s v="AAD_NONE"/>
    <s v="HE07010100"/>
    <s v="1"/>
    <s v="9T80-MU21-EST2EHDS"/>
    <n v="10608"/>
    <n v="7956"/>
    <m/>
    <m/>
    <s v=""/>
    <x v="3"/>
  </r>
  <r>
    <x v="17"/>
    <x v="85"/>
    <s v="ET80"/>
    <x v="3"/>
    <x v="7"/>
    <x v="3"/>
    <s v="AAD_NONE"/>
    <s v="HE08020300"/>
    <s v="1"/>
    <s v="9T80-MU21-EST2EHDS"/>
    <n v="15055"/>
    <n v="11291"/>
    <m/>
    <m/>
    <s v=""/>
    <x v="3"/>
  </r>
  <r>
    <x v="17"/>
    <x v="85"/>
    <s v="ET80"/>
    <x v="3"/>
    <x v="3"/>
    <x v="3"/>
    <s v="AAD_NONE"/>
    <s v="TE03010600"/>
    <s v="1"/>
    <s v="-"/>
    <n v="236340"/>
    <n v="236340"/>
    <n v="236340"/>
    <n v="236340"/>
    <s v=""/>
    <x v="3"/>
  </r>
  <r>
    <x v="17"/>
    <x v="85"/>
    <s v="ET80"/>
    <x v="3"/>
    <x v="3"/>
    <x v="3"/>
    <s v="AAD_NONE"/>
    <s v="HE01010300"/>
    <s v="1"/>
    <s v="-"/>
    <n v="1359"/>
    <n v="1359"/>
    <n v="1359"/>
    <n v="1359"/>
    <s v=""/>
    <x v="3"/>
  </r>
  <r>
    <x v="17"/>
    <x v="85"/>
    <s v="ET80"/>
    <x v="3"/>
    <x v="3"/>
    <x v="3"/>
    <s v="AAD_NONE"/>
    <s v="HE06010200"/>
    <s v="1"/>
    <s v="-"/>
    <n v="27988"/>
    <n v="27988"/>
    <n v="27988"/>
    <n v="27988"/>
    <s v=""/>
    <x v="3"/>
  </r>
  <r>
    <x v="17"/>
    <x v="85"/>
    <s v="ET80"/>
    <x v="3"/>
    <x v="3"/>
    <x v="3"/>
    <s v="AAD_NONE"/>
    <s v="HE07010200"/>
    <s v="1"/>
    <s v="-"/>
    <n v="815"/>
    <n v="815"/>
    <n v="815"/>
    <n v="815"/>
    <s v=""/>
    <x v="3"/>
  </r>
  <r>
    <x v="17"/>
    <x v="85"/>
    <s v="ET80"/>
    <x v="3"/>
    <x v="3"/>
    <x v="3"/>
    <s v="AAD_NONE"/>
    <s v="HE08010100"/>
    <s v="1"/>
    <s v="-"/>
    <n v="23641"/>
    <n v="23641"/>
    <n v="23641"/>
    <n v="23641"/>
    <s v=""/>
    <x v="3"/>
  </r>
  <r>
    <x v="17"/>
    <x v="85"/>
    <s v="ET80"/>
    <x v="3"/>
    <x v="3"/>
    <x v="3"/>
    <s v="AAD_NONE"/>
    <s v="HE08030100"/>
    <s v="1"/>
    <s v="-"/>
    <n v="543"/>
    <n v="543"/>
    <n v="543"/>
    <n v="543"/>
    <s v=""/>
    <x v="3"/>
  </r>
  <r>
    <x v="17"/>
    <x v="85"/>
    <s v="ET80"/>
    <x v="4"/>
    <x v="0"/>
    <x v="3"/>
    <s v="AAD_NONE"/>
    <s v="TE01010100"/>
    <s v="1"/>
    <s v="-"/>
    <n v="15103"/>
    <n v="15078"/>
    <n v="15078"/>
    <n v="15078"/>
    <s v=""/>
    <x v="3"/>
  </r>
  <r>
    <x v="17"/>
    <x v="85"/>
    <s v="ET80"/>
    <x v="4"/>
    <x v="0"/>
    <x v="3"/>
    <s v="AAD_NONE"/>
    <s v="TE01010200"/>
    <s v="1"/>
    <s v="-"/>
    <n v="207546"/>
    <n v="245571"/>
    <n v="246971"/>
    <n v="246971"/>
    <s v=""/>
    <x v="3"/>
  </r>
  <r>
    <x v="17"/>
    <x v="85"/>
    <s v="ET80"/>
    <x v="4"/>
    <x v="0"/>
    <x v="3"/>
    <s v="AAD_NONE"/>
    <s v="TE01010300"/>
    <s v="1"/>
    <s v="-"/>
    <n v="151531"/>
    <n v="151541"/>
    <n v="151541"/>
    <n v="151541"/>
    <s v=""/>
    <x v="3"/>
  </r>
  <r>
    <x v="17"/>
    <x v="85"/>
    <s v="ET80"/>
    <x v="4"/>
    <x v="0"/>
    <x v="3"/>
    <s v="AAD_NONE"/>
    <s v="TE01010400"/>
    <s v="1"/>
    <s v="-"/>
    <n v="217340"/>
    <n v="217357"/>
    <n v="217357"/>
    <n v="217357"/>
    <s v=""/>
    <x v="3"/>
  </r>
  <r>
    <x v="17"/>
    <x v="85"/>
    <s v="ET80"/>
    <x v="4"/>
    <x v="0"/>
    <x v="3"/>
    <s v="AAD_NONE"/>
    <s v="TE02010100"/>
    <s v="1"/>
    <s v="-"/>
    <n v="13720"/>
    <n v="13697"/>
    <n v="13697"/>
    <n v="13697"/>
    <s v=""/>
    <x v="3"/>
  </r>
  <r>
    <x v="17"/>
    <x v="85"/>
    <s v="ET80"/>
    <x v="4"/>
    <x v="0"/>
    <x v="3"/>
    <s v="AAD_NONE"/>
    <s v="TE02010900"/>
    <s v="1"/>
    <s v="-"/>
    <n v="102828"/>
    <n v="102814"/>
    <n v="102814"/>
    <n v="102814"/>
    <s v=""/>
    <x v="3"/>
  </r>
  <r>
    <x v="17"/>
    <x v="85"/>
    <s v="ET80"/>
    <x v="4"/>
    <x v="0"/>
    <x v="3"/>
    <s v="AAD_NONE"/>
    <s v="TE03010100"/>
    <s v="1"/>
    <s v="-"/>
    <n v="22609"/>
    <n v="22571"/>
    <n v="22571"/>
    <n v="22571"/>
    <s v=""/>
    <x v="3"/>
  </r>
  <r>
    <x v="17"/>
    <x v="85"/>
    <s v="ET80"/>
    <x v="4"/>
    <x v="0"/>
    <x v="3"/>
    <s v="AAD_NONE"/>
    <s v="TE03010300"/>
    <s v="1"/>
    <s v="-"/>
    <n v="543"/>
    <n v="543"/>
    <n v="543"/>
    <n v="543"/>
    <s v=""/>
    <x v="3"/>
  </r>
  <r>
    <x v="17"/>
    <x v="85"/>
    <s v="ET80"/>
    <x v="4"/>
    <x v="0"/>
    <x v="3"/>
    <s v="AAD_NONE"/>
    <s v="TE03010400"/>
    <s v="1"/>
    <s v="-"/>
    <n v="63226"/>
    <n v="57628"/>
    <n v="57628"/>
    <n v="57628"/>
    <s v=""/>
    <x v="3"/>
  </r>
  <r>
    <x v="17"/>
    <x v="85"/>
    <s v="ET80"/>
    <x v="4"/>
    <x v="0"/>
    <x v="3"/>
    <s v="AAD_NONE"/>
    <s v="TE03010500"/>
    <s v="1"/>
    <s v="-"/>
    <n v="435899"/>
    <n v="393017"/>
    <n v="393017"/>
    <n v="393017"/>
    <s v=""/>
    <x v="3"/>
  </r>
  <r>
    <x v="17"/>
    <x v="85"/>
    <s v="ET80"/>
    <x v="4"/>
    <x v="0"/>
    <x v="3"/>
    <s v="AAD_NONE"/>
    <s v="TE03010600"/>
    <s v="1"/>
    <s v="-"/>
    <n v="1469068"/>
    <n v="1151183"/>
    <n v="961928"/>
    <n v="961928"/>
    <s v=""/>
    <x v="3"/>
  </r>
  <r>
    <x v="17"/>
    <x v="85"/>
    <s v="ET80"/>
    <x v="4"/>
    <x v="0"/>
    <x v="3"/>
    <s v="AAD_NONE"/>
    <s v="TE03010600"/>
    <s v="1"/>
    <s v="9T80-MU21-MYHEALTH"/>
    <m/>
    <n v="820"/>
    <m/>
    <m/>
    <s v=""/>
    <x v="3"/>
  </r>
  <r>
    <x v="17"/>
    <x v="85"/>
    <s v="ET80"/>
    <x v="4"/>
    <x v="0"/>
    <x v="3"/>
    <s v="AAD_NONE"/>
    <s v="TE03010600"/>
    <s v="1"/>
    <s v="9T80-MU21-XT-EHR"/>
    <n v="759"/>
    <n v="374"/>
    <m/>
    <m/>
    <s v=""/>
    <x v="3"/>
  </r>
  <r>
    <x v="17"/>
    <x v="85"/>
    <s v="ET80"/>
    <x v="4"/>
    <x v="0"/>
    <x v="3"/>
    <s v="AAD_NONE"/>
    <s v="TE03010700"/>
    <s v="1"/>
    <s v="-"/>
    <n v="7159"/>
    <n v="7146"/>
    <n v="7146"/>
    <n v="7146"/>
    <s v=""/>
    <x v="3"/>
  </r>
  <r>
    <x v="17"/>
    <x v="85"/>
    <s v="ET80"/>
    <x v="4"/>
    <x v="0"/>
    <x v="3"/>
    <s v="AAD_NONE"/>
    <s v="TE03010800"/>
    <s v="1"/>
    <s v="-"/>
    <n v="774071"/>
    <n v="792663"/>
    <n v="792663"/>
    <n v="792663"/>
    <s v=""/>
    <x v="3"/>
  </r>
  <r>
    <x v="17"/>
    <x v="85"/>
    <s v="ET80"/>
    <x v="4"/>
    <x v="0"/>
    <x v="3"/>
    <s v="AAD_NONE"/>
    <s v="TE03010900"/>
    <s v="1"/>
    <s v="-"/>
    <n v="295514"/>
    <n v="295484"/>
    <n v="295484"/>
    <n v="295484"/>
    <s v=""/>
    <x v="3"/>
  </r>
  <r>
    <x v="17"/>
    <x v="85"/>
    <s v="ET80"/>
    <x v="4"/>
    <x v="0"/>
    <x v="3"/>
    <s v="AAD_NONE"/>
    <s v="HE01010200"/>
    <s v="1"/>
    <s v="-"/>
    <n v="185467"/>
    <n v="185489"/>
    <n v="185489"/>
    <n v="185489"/>
    <s v=""/>
    <x v="3"/>
  </r>
  <r>
    <x v="17"/>
    <x v="85"/>
    <s v="ET80"/>
    <x v="4"/>
    <x v="0"/>
    <x v="3"/>
    <s v="AAD_NONE"/>
    <s v="HE01010300"/>
    <s v="1"/>
    <s v="-"/>
    <n v="787547"/>
    <n v="828191"/>
    <n v="812054"/>
    <n v="812054"/>
    <s v=""/>
    <x v="3"/>
  </r>
  <r>
    <x v="17"/>
    <x v="85"/>
    <s v="ET80"/>
    <x v="4"/>
    <x v="0"/>
    <x v="3"/>
    <s v="AAD_NONE"/>
    <s v="HE06010200"/>
    <s v="1"/>
    <s v="-"/>
    <n v="947284"/>
    <n v="1073636"/>
    <n v="1017166"/>
    <n v="1017166"/>
    <s v=""/>
    <x v="3"/>
  </r>
  <r>
    <x v="17"/>
    <x v="85"/>
    <s v="ET80"/>
    <x v="4"/>
    <x v="0"/>
    <x v="3"/>
    <s v="AAD_NONE"/>
    <s v="HE07010100"/>
    <s v="1"/>
    <s v="-"/>
    <n v="90837"/>
    <n v="89026"/>
    <n v="88345"/>
    <n v="88345"/>
    <s v=""/>
    <x v="3"/>
  </r>
  <r>
    <x v="17"/>
    <x v="85"/>
    <s v="ET80"/>
    <x v="4"/>
    <x v="0"/>
    <x v="3"/>
    <s v="AAD_NONE"/>
    <s v="HE07010200"/>
    <s v="1"/>
    <s v="-"/>
    <n v="455602"/>
    <n v="499595"/>
    <n v="480225"/>
    <n v="480225"/>
    <s v=""/>
    <x v="3"/>
  </r>
  <r>
    <x v="17"/>
    <x v="85"/>
    <s v="ET80"/>
    <x v="4"/>
    <x v="0"/>
    <x v="3"/>
    <s v="AAD_NONE"/>
    <s v="HE08010100"/>
    <s v="1"/>
    <s v="-"/>
    <n v="922604"/>
    <n v="1049107"/>
    <n v="992583"/>
    <n v="992583"/>
    <s v=""/>
    <x v="3"/>
  </r>
  <r>
    <x v="17"/>
    <x v="85"/>
    <s v="ET80"/>
    <x v="4"/>
    <x v="0"/>
    <x v="3"/>
    <s v="AAD_NONE"/>
    <s v="HE08020100"/>
    <s v="1"/>
    <s v="-"/>
    <n v="534472"/>
    <n v="560548"/>
    <n v="562660"/>
    <n v="562660"/>
    <s v=""/>
    <x v="3"/>
  </r>
  <r>
    <x v="17"/>
    <x v="85"/>
    <s v="ET80"/>
    <x v="4"/>
    <x v="0"/>
    <x v="3"/>
    <s v="AAD_NONE"/>
    <s v="HE08020200"/>
    <s v="1"/>
    <s v="-"/>
    <n v="280947"/>
    <n v="294523"/>
    <n v="298481"/>
    <n v="298481"/>
    <s v=""/>
    <x v="3"/>
  </r>
  <r>
    <x v="17"/>
    <x v="85"/>
    <s v="ET80"/>
    <x v="4"/>
    <x v="0"/>
    <x v="3"/>
    <s v="AAD_NONE"/>
    <s v="HE08020300"/>
    <s v="1"/>
    <s v="-"/>
    <n v="37871"/>
    <n v="37811"/>
    <n v="37811"/>
    <n v="37811"/>
    <s v=""/>
    <x v="3"/>
  </r>
  <r>
    <x v="17"/>
    <x v="85"/>
    <s v="ET80"/>
    <x v="4"/>
    <x v="0"/>
    <x v="3"/>
    <s v="AAD_NONE"/>
    <s v="HE08030100"/>
    <s v="1"/>
    <s v="-"/>
    <n v="687892"/>
    <n v="744595"/>
    <n v="728606"/>
    <n v="728606"/>
    <s v=""/>
    <x v="3"/>
  </r>
  <r>
    <x v="17"/>
    <x v="85"/>
    <s v="ET80"/>
    <x v="4"/>
    <x v="0"/>
    <x v="3"/>
    <s v="AAD_NONE"/>
    <s v="HE09010300"/>
    <s v="1"/>
    <s v="-"/>
    <n v="43508"/>
    <n v="43520"/>
    <n v="43520"/>
    <n v="43520"/>
    <s v=""/>
    <x v="3"/>
  </r>
  <r>
    <x v="17"/>
    <x v="85"/>
    <s v="ET80"/>
    <x v="4"/>
    <x v="0"/>
    <x v="13"/>
    <s v="AAD_NONE"/>
    <s v="TE01010200"/>
    <s v="1"/>
    <s v="-"/>
    <n v="285"/>
    <n v="285"/>
    <n v="285"/>
    <n v="285"/>
    <s v=""/>
    <x v="13"/>
  </r>
  <r>
    <x v="17"/>
    <x v="85"/>
    <s v="ET80"/>
    <x v="4"/>
    <x v="0"/>
    <x v="13"/>
    <s v="AAD_NONE"/>
    <s v="TE01010300"/>
    <s v="1"/>
    <s v="-"/>
    <n v="189"/>
    <n v="189"/>
    <n v="189"/>
    <n v="189"/>
    <s v=""/>
    <x v="13"/>
  </r>
  <r>
    <x v="17"/>
    <x v="85"/>
    <s v="ET80"/>
    <x v="4"/>
    <x v="0"/>
    <x v="13"/>
    <s v="AAD_NONE"/>
    <s v="TE01010400"/>
    <s v="1"/>
    <s v="-"/>
    <n v="361"/>
    <n v="361"/>
    <n v="361"/>
    <n v="361"/>
    <s v=""/>
    <x v="13"/>
  </r>
  <r>
    <x v="17"/>
    <x v="85"/>
    <s v="ET80"/>
    <x v="4"/>
    <x v="0"/>
    <x v="13"/>
    <s v="AAD_NONE"/>
    <s v="TE03010300"/>
    <s v="1"/>
    <s v="-"/>
    <n v="1"/>
    <n v="1"/>
    <n v="1"/>
    <n v="1"/>
    <s v=""/>
    <x v="13"/>
  </r>
  <r>
    <x v="17"/>
    <x v="85"/>
    <s v="ET80"/>
    <x v="4"/>
    <x v="0"/>
    <x v="13"/>
    <s v="AAD_NONE"/>
    <s v="TE03010400"/>
    <s v="1"/>
    <s v="-"/>
    <n v="70"/>
    <n v="70"/>
    <n v="70"/>
    <n v="70"/>
    <s v=""/>
    <x v="13"/>
  </r>
  <r>
    <x v="17"/>
    <x v="85"/>
    <s v="ET80"/>
    <x v="4"/>
    <x v="0"/>
    <x v="13"/>
    <s v="AAD_NONE"/>
    <s v="TE03010500"/>
    <s v="1"/>
    <s v="-"/>
    <n v="237"/>
    <n v="237"/>
    <n v="237"/>
    <n v="237"/>
    <s v=""/>
    <x v="13"/>
  </r>
  <r>
    <x v="17"/>
    <x v="85"/>
    <s v="ET80"/>
    <x v="4"/>
    <x v="0"/>
    <x v="13"/>
    <s v="AAD_NONE"/>
    <s v="TE03010800"/>
    <s v="1"/>
    <s v="-"/>
    <n v="712"/>
    <n v="712"/>
    <n v="712"/>
    <n v="712"/>
    <s v=""/>
    <x v="13"/>
  </r>
  <r>
    <x v="17"/>
    <x v="85"/>
    <s v="ET80"/>
    <x v="4"/>
    <x v="0"/>
    <x v="13"/>
    <s v="AAD_NONE"/>
    <s v="TE03010900"/>
    <s v="1"/>
    <s v="-"/>
    <n v="319"/>
    <n v="319"/>
    <n v="319"/>
    <n v="319"/>
    <s v=""/>
    <x v="13"/>
  </r>
  <r>
    <x v="17"/>
    <x v="85"/>
    <s v="ET80"/>
    <x v="4"/>
    <x v="0"/>
    <x v="13"/>
    <s v="AAD_NONE"/>
    <s v="HE01010200"/>
    <s v="1"/>
    <s v="-"/>
    <n v="485"/>
    <n v="485"/>
    <n v="485"/>
    <n v="485"/>
    <s v=""/>
    <x v="13"/>
  </r>
  <r>
    <x v="17"/>
    <x v="85"/>
    <s v="ET80"/>
    <x v="4"/>
    <x v="0"/>
    <x v="13"/>
    <s v="AAD_NONE"/>
    <s v="HE01010300"/>
    <s v="1"/>
    <s v="-"/>
    <n v="740"/>
    <n v="740"/>
    <n v="740"/>
    <n v="740"/>
    <s v=""/>
    <x v="13"/>
  </r>
  <r>
    <x v="17"/>
    <x v="85"/>
    <s v="ET80"/>
    <x v="4"/>
    <x v="0"/>
    <x v="13"/>
    <s v="AAD_NONE"/>
    <s v="HE06010200"/>
    <s v="1"/>
    <s v="-"/>
    <n v="575"/>
    <n v="575"/>
    <n v="575"/>
    <n v="575"/>
    <s v=""/>
    <x v="13"/>
  </r>
  <r>
    <x v="17"/>
    <x v="85"/>
    <s v="ET80"/>
    <x v="4"/>
    <x v="0"/>
    <x v="13"/>
    <s v="AAD_NONE"/>
    <s v="HE07010100"/>
    <s v="1"/>
    <s v="-"/>
    <n v="81"/>
    <n v="81"/>
    <n v="81"/>
    <n v="81"/>
    <s v=""/>
    <x v="13"/>
  </r>
  <r>
    <x v="17"/>
    <x v="85"/>
    <s v="ET80"/>
    <x v="4"/>
    <x v="0"/>
    <x v="13"/>
    <s v="AAD_NONE"/>
    <s v="HE07010200"/>
    <s v="1"/>
    <s v="-"/>
    <n v="564"/>
    <n v="564"/>
    <n v="564"/>
    <n v="564"/>
    <s v=""/>
    <x v="13"/>
  </r>
  <r>
    <x v="17"/>
    <x v="85"/>
    <s v="ET80"/>
    <x v="4"/>
    <x v="0"/>
    <x v="13"/>
    <s v="AAD_NONE"/>
    <s v="HE08010100"/>
    <s v="1"/>
    <s v="-"/>
    <n v="564"/>
    <n v="564"/>
    <n v="564"/>
    <n v="564"/>
    <s v=""/>
    <x v="13"/>
  </r>
  <r>
    <x v="17"/>
    <x v="85"/>
    <s v="ET80"/>
    <x v="4"/>
    <x v="0"/>
    <x v="13"/>
    <s v="AAD_NONE"/>
    <s v="HE08020100"/>
    <s v="1"/>
    <s v="-"/>
    <n v="726"/>
    <n v="726"/>
    <n v="726"/>
    <n v="726"/>
    <s v=""/>
    <x v="13"/>
  </r>
  <r>
    <x v="17"/>
    <x v="85"/>
    <s v="ET80"/>
    <x v="4"/>
    <x v="0"/>
    <x v="13"/>
    <s v="AAD_NONE"/>
    <s v="HE08020200"/>
    <s v="1"/>
    <s v="-"/>
    <n v="242"/>
    <n v="242"/>
    <n v="242"/>
    <n v="242"/>
    <s v=""/>
    <x v="13"/>
  </r>
  <r>
    <x v="17"/>
    <x v="85"/>
    <s v="ET80"/>
    <x v="4"/>
    <x v="0"/>
    <x v="13"/>
    <s v="AAD_NONE"/>
    <s v="HE08030100"/>
    <s v="1"/>
    <s v="-"/>
    <n v="802"/>
    <n v="802"/>
    <n v="802"/>
    <n v="802"/>
    <s v=""/>
    <x v="13"/>
  </r>
  <r>
    <x v="17"/>
    <x v="85"/>
    <s v="ET80"/>
    <x v="4"/>
    <x v="0"/>
    <x v="13"/>
    <s v="AAD_NONE"/>
    <s v="HE09010300"/>
    <s v="1"/>
    <s v="-"/>
    <n v="40"/>
    <n v="40"/>
    <n v="40"/>
    <n v="40"/>
    <s v=""/>
    <x v="13"/>
  </r>
  <r>
    <x v="17"/>
    <x v="85"/>
    <s v="ET80"/>
    <x v="4"/>
    <x v="4"/>
    <x v="3"/>
    <s v="AAD_NONE"/>
    <s v="TE01010100"/>
    <s v="1"/>
    <s v="9T80-MU21-EST2EHDS"/>
    <n v="4730"/>
    <n v="3477"/>
    <m/>
    <m/>
    <s v=""/>
    <x v="3"/>
  </r>
  <r>
    <x v="17"/>
    <x v="85"/>
    <s v="ET80"/>
    <x v="4"/>
    <x v="4"/>
    <x v="3"/>
    <s v="AAD_NONE"/>
    <s v="TE02010100"/>
    <s v="1"/>
    <s v="9T80-MU21-EST2EHDS"/>
    <n v="3440"/>
    <n v="2529"/>
    <m/>
    <m/>
    <s v=""/>
    <x v="3"/>
  </r>
  <r>
    <x v="17"/>
    <x v="85"/>
    <s v="ET80"/>
    <x v="4"/>
    <x v="4"/>
    <x v="3"/>
    <s v="AAD_NONE"/>
    <s v="TE02010900"/>
    <s v="1"/>
    <s v="9T80-MU21-EST2EHDS"/>
    <n v="3010"/>
    <n v="2213"/>
    <m/>
    <m/>
    <s v=""/>
    <x v="3"/>
  </r>
  <r>
    <x v="17"/>
    <x v="85"/>
    <s v="ET80"/>
    <x v="4"/>
    <x v="4"/>
    <x v="3"/>
    <s v="AAD_NONE"/>
    <s v="TE03010100"/>
    <s v="1"/>
    <s v="9T80-MU21-EST2EHDS"/>
    <n v="3440"/>
    <n v="2529"/>
    <m/>
    <m/>
    <s v=""/>
    <x v="3"/>
  </r>
  <r>
    <x v="17"/>
    <x v="85"/>
    <s v="ET80"/>
    <x v="4"/>
    <x v="4"/>
    <x v="3"/>
    <s v="AAD_NONE"/>
    <s v="TE03010600"/>
    <s v="1"/>
    <s v="9T80-MU21-MYHEALTH"/>
    <m/>
    <n v="3279"/>
    <m/>
    <m/>
    <s v=""/>
    <x v="3"/>
  </r>
  <r>
    <x v="17"/>
    <x v="85"/>
    <s v="ET80"/>
    <x v="4"/>
    <x v="4"/>
    <x v="3"/>
    <s v="AAD_NONE"/>
    <s v="TE03010600"/>
    <s v="1"/>
    <s v="9T80-MU21-XT-EHR"/>
    <n v="3036"/>
    <n v="1496"/>
    <m/>
    <m/>
    <s v=""/>
    <x v="3"/>
  </r>
  <r>
    <x v="17"/>
    <x v="85"/>
    <s v="ET80"/>
    <x v="4"/>
    <x v="4"/>
    <x v="3"/>
    <s v="AAD_NONE"/>
    <s v="TE03010600"/>
    <s v="1"/>
    <s v="1T80-SF21-04312TVR"/>
    <n v="15488"/>
    <n v="4433"/>
    <n v="4433"/>
    <m/>
    <s v=""/>
    <x v="3"/>
  </r>
  <r>
    <x v="17"/>
    <x v="85"/>
    <s v="ET80"/>
    <x v="4"/>
    <x v="4"/>
    <x v="3"/>
    <s v="AAD_NONE"/>
    <s v="TE03010700"/>
    <s v="1"/>
    <s v="9T80-MU21-EST2EHDS"/>
    <n v="1290"/>
    <n v="948"/>
    <m/>
    <m/>
    <s v=""/>
    <x v="3"/>
  </r>
  <r>
    <x v="17"/>
    <x v="85"/>
    <s v="ET80"/>
    <x v="4"/>
    <x v="4"/>
    <x v="3"/>
    <s v="AAD_NONE"/>
    <s v="HE06010200"/>
    <s v="1"/>
    <s v="9T80-MU21-EST2EHDS"/>
    <n v="6493"/>
    <n v="4773"/>
    <m/>
    <m/>
    <s v=""/>
    <x v="3"/>
  </r>
  <r>
    <x v="17"/>
    <x v="85"/>
    <s v="ET80"/>
    <x v="4"/>
    <x v="4"/>
    <x v="3"/>
    <s v="AAD_NONE"/>
    <s v="HE07010100"/>
    <s v="1"/>
    <s v="9T80-MU21-EST2EHDS"/>
    <n v="8514"/>
    <n v="6259"/>
    <m/>
    <m/>
    <s v=""/>
    <x v="3"/>
  </r>
  <r>
    <x v="17"/>
    <x v="85"/>
    <s v="ET80"/>
    <x v="4"/>
    <x v="4"/>
    <x v="3"/>
    <s v="AAD_NONE"/>
    <s v="HE07010200"/>
    <s v="1"/>
    <s v="1T80-RF21-04112PIKA"/>
    <n v="514"/>
    <n v="514"/>
    <n v="514"/>
    <m/>
    <s v=""/>
    <x v="3"/>
  </r>
  <r>
    <x v="17"/>
    <x v="85"/>
    <s v="ET80"/>
    <x v="4"/>
    <x v="4"/>
    <x v="3"/>
    <s v="AAD_NONE"/>
    <s v="HE07010200"/>
    <s v="1"/>
    <s v="1T80-SF21-04791LASTE"/>
    <n v="191"/>
    <n v="150"/>
    <n v="133"/>
    <m/>
    <s v=""/>
    <x v="3"/>
  </r>
  <r>
    <x v="17"/>
    <x v="85"/>
    <s v="ET80"/>
    <x v="4"/>
    <x v="4"/>
    <x v="3"/>
    <s v="AAD_NONE"/>
    <s v="HE08020100"/>
    <s v="1"/>
    <s v="1T80-RF21-04112PIKA"/>
    <n v="24967"/>
    <n v="24967"/>
    <n v="24967"/>
    <m/>
    <s v=""/>
    <x v="3"/>
  </r>
  <r>
    <x v="17"/>
    <x v="85"/>
    <s v="ET80"/>
    <x v="4"/>
    <x v="4"/>
    <x v="3"/>
    <s v="AAD_NONE"/>
    <s v="HE08020100"/>
    <s v="1"/>
    <s v="1T80-SF21-04791LASTE"/>
    <n v="9283"/>
    <n v="7304"/>
    <n v="6474"/>
    <m/>
    <s v=""/>
    <x v="3"/>
  </r>
  <r>
    <x v="17"/>
    <x v="85"/>
    <s v="ET80"/>
    <x v="4"/>
    <x v="4"/>
    <x v="3"/>
    <s v="AAD_NONE"/>
    <s v="HE08020200"/>
    <s v="1"/>
    <s v="1T80-RF21-04112PIKA"/>
    <n v="18186"/>
    <n v="18186"/>
    <n v="18186"/>
    <m/>
    <s v=""/>
    <x v="3"/>
  </r>
  <r>
    <x v="17"/>
    <x v="85"/>
    <s v="ET80"/>
    <x v="4"/>
    <x v="4"/>
    <x v="3"/>
    <s v="AAD_NONE"/>
    <s v="HE08020200"/>
    <s v="1"/>
    <s v="1T80-SF21-04791LASTE"/>
    <n v="6762"/>
    <n v="5321"/>
    <n v="4716"/>
    <m/>
    <s v=""/>
    <x v="3"/>
  </r>
  <r>
    <x v="17"/>
    <x v="85"/>
    <s v="ET80"/>
    <x v="4"/>
    <x v="4"/>
    <x v="3"/>
    <s v="AAD_NONE"/>
    <s v="HE08020300"/>
    <s v="1"/>
    <s v="9T80-MU21-EST2EHDS"/>
    <n v="12083"/>
    <n v="8882"/>
    <m/>
    <m/>
    <s v=""/>
    <x v="3"/>
  </r>
  <r>
    <x v="17"/>
    <x v="85"/>
    <s v="ET80"/>
    <x v="4"/>
    <x v="4"/>
    <x v="3"/>
    <s v="AAD_NONE"/>
    <s v="HE08030100"/>
    <s v="1"/>
    <s v="1T80-RF21-04112PIKA"/>
    <n v="16953"/>
    <n v="16953"/>
    <n v="16953"/>
    <m/>
    <s v=""/>
    <x v="3"/>
  </r>
  <r>
    <x v="17"/>
    <x v="85"/>
    <s v="ET80"/>
    <x v="4"/>
    <x v="4"/>
    <x v="3"/>
    <s v="AAD_NONE"/>
    <s v="HE08030100"/>
    <s v="1"/>
    <s v="1T80-SF21-04791LASTE"/>
    <n v="6304"/>
    <n v="4960"/>
    <n v="4396"/>
    <m/>
    <s v=""/>
    <x v="3"/>
  </r>
  <r>
    <x v="17"/>
    <x v="85"/>
    <s v="ET80"/>
    <x v="4"/>
    <x v="7"/>
    <x v="3"/>
    <s v="AAD_NONE"/>
    <s v="TE01010100"/>
    <s v="1"/>
    <s v="9T80-MU21-EST2EHDS"/>
    <n v="1183"/>
    <n v="869"/>
    <m/>
    <m/>
    <s v=""/>
    <x v="3"/>
  </r>
  <r>
    <x v="17"/>
    <x v="85"/>
    <s v="ET80"/>
    <x v="4"/>
    <x v="7"/>
    <x v="3"/>
    <s v="AAD_NONE"/>
    <s v="TE02010100"/>
    <s v="1"/>
    <s v="9T80-MU21-EST2EHDS"/>
    <n v="860"/>
    <n v="632"/>
    <m/>
    <m/>
    <s v=""/>
    <x v="3"/>
  </r>
  <r>
    <x v="17"/>
    <x v="85"/>
    <s v="ET80"/>
    <x v="4"/>
    <x v="7"/>
    <x v="3"/>
    <s v="AAD_NONE"/>
    <s v="TE02010900"/>
    <s v="1"/>
    <s v="9T80-MU21-EST2EHDS"/>
    <n v="753"/>
    <n v="553"/>
    <m/>
    <m/>
    <s v=""/>
    <x v="3"/>
  </r>
  <r>
    <x v="17"/>
    <x v="85"/>
    <s v="ET80"/>
    <x v="4"/>
    <x v="7"/>
    <x v="3"/>
    <s v="AAD_NONE"/>
    <s v="TE03010100"/>
    <s v="1"/>
    <s v="9T80-MU21-EST2EHDS"/>
    <n v="860"/>
    <n v="632"/>
    <m/>
    <m/>
    <s v=""/>
    <x v="3"/>
  </r>
  <r>
    <x v="17"/>
    <x v="85"/>
    <s v="ET80"/>
    <x v="4"/>
    <x v="7"/>
    <x v="3"/>
    <s v="AAD_NONE"/>
    <s v="TE03010600"/>
    <s v="1"/>
    <s v="-"/>
    <n v="1276663"/>
    <n v="1276663"/>
    <n v="1276663"/>
    <n v="1276663"/>
    <s v=""/>
    <x v="3"/>
  </r>
  <r>
    <x v="17"/>
    <x v="85"/>
    <s v="ET80"/>
    <x v="4"/>
    <x v="7"/>
    <x v="3"/>
    <s v="AAD_NONE"/>
    <s v="TE03010700"/>
    <s v="1"/>
    <s v="9T80-MU21-EST2EHDS"/>
    <n v="323"/>
    <n v="237"/>
    <m/>
    <m/>
    <s v=""/>
    <x v="3"/>
  </r>
  <r>
    <x v="17"/>
    <x v="85"/>
    <s v="ET80"/>
    <x v="4"/>
    <x v="7"/>
    <x v="3"/>
    <s v="AAD_NONE"/>
    <s v="HE06010200"/>
    <s v="1"/>
    <s v="9T80-MU21-EST2EHDS"/>
    <n v="1623"/>
    <n v="1193"/>
    <m/>
    <m/>
    <s v=""/>
    <x v="3"/>
  </r>
  <r>
    <x v="17"/>
    <x v="85"/>
    <s v="ET80"/>
    <x v="4"/>
    <x v="7"/>
    <x v="3"/>
    <s v="AAD_NONE"/>
    <s v="HE07010100"/>
    <s v="1"/>
    <s v="9T80-MU21-EST2EHDS"/>
    <n v="2129"/>
    <n v="1565"/>
    <m/>
    <m/>
    <s v=""/>
    <x v="3"/>
  </r>
  <r>
    <x v="17"/>
    <x v="85"/>
    <s v="ET80"/>
    <x v="4"/>
    <x v="7"/>
    <x v="3"/>
    <s v="AAD_NONE"/>
    <s v="HE08020300"/>
    <s v="1"/>
    <s v="9T80-MU21-EST2EHDS"/>
    <n v="3021"/>
    <n v="2221"/>
    <m/>
    <m/>
    <s v=""/>
    <x v="3"/>
  </r>
  <r>
    <x v="17"/>
    <x v="85"/>
    <s v="ET80"/>
    <x v="5"/>
    <x v="2"/>
    <x v="3"/>
    <s v="AAD_NONE"/>
    <s v="TE01010100"/>
    <s v="1"/>
    <s v="-"/>
    <n v="16459"/>
    <n v="15359"/>
    <n v="15359"/>
    <n v="15359"/>
    <s v=""/>
    <x v="3"/>
  </r>
  <r>
    <x v="17"/>
    <x v="85"/>
    <s v="ET80"/>
    <x v="5"/>
    <x v="2"/>
    <x v="3"/>
    <s v="AAD_NONE"/>
    <s v="TE01010200"/>
    <s v="1"/>
    <s v="-"/>
    <n v="53811"/>
    <n v="28758"/>
    <n v="28585"/>
    <n v="28239"/>
    <s v=""/>
    <x v="3"/>
  </r>
  <r>
    <x v="17"/>
    <x v="85"/>
    <s v="ET80"/>
    <x v="5"/>
    <x v="2"/>
    <x v="3"/>
    <s v="AAD_NONE"/>
    <s v="TE01010300"/>
    <s v="1"/>
    <s v="-"/>
    <n v="129368"/>
    <n v="117946"/>
    <n v="117856"/>
    <n v="117676"/>
    <s v=""/>
    <x v="3"/>
  </r>
  <r>
    <x v="17"/>
    <x v="85"/>
    <s v="ET80"/>
    <x v="5"/>
    <x v="2"/>
    <x v="3"/>
    <s v="AAD_NONE"/>
    <s v="TE01010400"/>
    <s v="1"/>
    <s v="-"/>
    <n v="102684"/>
    <n v="89990"/>
    <n v="89682"/>
    <n v="89065"/>
    <s v=""/>
    <x v="3"/>
  </r>
  <r>
    <x v="17"/>
    <x v="85"/>
    <s v="ET80"/>
    <x v="5"/>
    <x v="2"/>
    <x v="3"/>
    <s v="AAD_NONE"/>
    <s v="TE02010100"/>
    <s v="1"/>
    <s v="-"/>
    <n v="12472"/>
    <n v="11540"/>
    <n v="11540"/>
    <n v="11540"/>
    <s v=""/>
    <x v="3"/>
  </r>
  <r>
    <x v="17"/>
    <x v="85"/>
    <s v="ET80"/>
    <x v="5"/>
    <x v="2"/>
    <x v="3"/>
    <s v="AAD_NONE"/>
    <s v="TE02010900"/>
    <s v="1"/>
    <s v="-"/>
    <n v="47193"/>
    <n v="40522"/>
    <n v="40522"/>
    <n v="40522"/>
    <s v=""/>
    <x v="3"/>
  </r>
  <r>
    <x v="17"/>
    <x v="85"/>
    <s v="ET80"/>
    <x v="5"/>
    <x v="2"/>
    <x v="3"/>
    <s v="AAD_NONE"/>
    <s v="TE03010100"/>
    <s v="1"/>
    <s v="-"/>
    <n v="79940"/>
    <n v="78634"/>
    <n v="44071"/>
    <n v="12563"/>
    <s v=""/>
    <x v="3"/>
  </r>
  <r>
    <x v="17"/>
    <x v="85"/>
    <s v="ET80"/>
    <x v="5"/>
    <x v="2"/>
    <x v="3"/>
    <s v="AAD_NONE"/>
    <s v="TE03010300"/>
    <s v="1"/>
    <s v="-"/>
    <n v="85"/>
    <n v="53"/>
    <n v="52"/>
    <n v="49"/>
    <s v=""/>
    <x v="3"/>
  </r>
  <r>
    <x v="17"/>
    <x v="85"/>
    <s v="ET80"/>
    <x v="5"/>
    <x v="2"/>
    <x v="3"/>
    <s v="AAD_NONE"/>
    <s v="TE03010400"/>
    <s v="1"/>
    <s v="-"/>
    <n v="43958"/>
    <n v="40052"/>
    <n v="39994"/>
    <n v="39878"/>
    <s v=""/>
    <x v="3"/>
  </r>
  <r>
    <x v="17"/>
    <x v="85"/>
    <s v="ET80"/>
    <x v="5"/>
    <x v="2"/>
    <x v="3"/>
    <s v="AAD_NONE"/>
    <s v="TE03010500"/>
    <s v="1"/>
    <s v="-"/>
    <n v="306509"/>
    <n v="290647"/>
    <n v="290504"/>
    <n v="290218"/>
    <s v=""/>
    <x v="3"/>
  </r>
  <r>
    <x v="17"/>
    <x v="85"/>
    <s v="ET80"/>
    <x v="5"/>
    <x v="2"/>
    <x v="3"/>
    <s v="AAD_NONE"/>
    <s v="TE03010600"/>
    <s v="1"/>
    <s v="-"/>
    <n v="1379088"/>
    <n v="1281355"/>
    <n v="1191232"/>
    <n v="1086520"/>
    <s v=""/>
    <x v="3"/>
  </r>
  <r>
    <x v="17"/>
    <x v="85"/>
    <s v="ET80"/>
    <x v="5"/>
    <x v="2"/>
    <x v="3"/>
    <s v="AAD_NONE"/>
    <s v="TE03010700"/>
    <s v="1"/>
    <s v="-"/>
    <n v="5047"/>
    <n v="4600"/>
    <n v="4600"/>
    <n v="4600"/>
    <s v=""/>
    <x v="3"/>
  </r>
  <r>
    <x v="17"/>
    <x v="85"/>
    <s v="ET80"/>
    <x v="5"/>
    <x v="2"/>
    <x v="3"/>
    <s v="AAD_NONE"/>
    <s v="TE03010800"/>
    <s v="1"/>
    <s v="-"/>
    <n v="504374"/>
    <n v="427900"/>
    <n v="417989"/>
    <n v="390935"/>
    <s v=""/>
    <x v="3"/>
  </r>
  <r>
    <x v="17"/>
    <x v="85"/>
    <s v="ET80"/>
    <x v="5"/>
    <x v="2"/>
    <x v="3"/>
    <s v="AAD_NONE"/>
    <s v="TE03010900"/>
    <s v="1"/>
    <s v="-"/>
    <n v="167317"/>
    <n v="103191"/>
    <n v="103002"/>
    <n v="102623"/>
    <s v=""/>
    <x v="3"/>
  </r>
  <r>
    <x v="17"/>
    <x v="85"/>
    <s v="ET80"/>
    <x v="5"/>
    <x v="2"/>
    <x v="3"/>
    <s v="AAD_NONE"/>
    <s v="HE01010200"/>
    <s v="1"/>
    <s v="-"/>
    <n v="45900"/>
    <n v="17365"/>
    <n v="17062"/>
    <n v="16458"/>
    <s v=""/>
    <x v="3"/>
  </r>
  <r>
    <x v="17"/>
    <x v="85"/>
    <s v="ET80"/>
    <x v="5"/>
    <x v="2"/>
    <x v="3"/>
    <s v="AAD_NONE"/>
    <s v="HE01010300"/>
    <s v="1"/>
    <s v="-"/>
    <n v="1060743"/>
    <n v="959380"/>
    <n v="956236"/>
    <n v="955115"/>
    <s v=""/>
    <x v="3"/>
  </r>
  <r>
    <x v="17"/>
    <x v="85"/>
    <s v="ET80"/>
    <x v="5"/>
    <x v="2"/>
    <x v="3"/>
    <s v="AAD_NONE"/>
    <s v="HE06010200"/>
    <s v="1"/>
    <s v="-"/>
    <n v="1024598"/>
    <n v="886610"/>
    <n v="885205"/>
    <n v="883780"/>
    <s v=""/>
    <x v="3"/>
  </r>
  <r>
    <x v="17"/>
    <x v="85"/>
    <s v="ET80"/>
    <x v="5"/>
    <x v="2"/>
    <x v="3"/>
    <s v="AAD_NONE"/>
    <s v="HE07010100"/>
    <s v="1"/>
    <s v="-"/>
    <n v="46818"/>
    <n v="42156"/>
    <n v="42093"/>
    <n v="41894"/>
    <s v=""/>
    <x v="3"/>
  </r>
  <r>
    <x v="17"/>
    <x v="85"/>
    <s v="ET80"/>
    <x v="5"/>
    <x v="2"/>
    <x v="3"/>
    <s v="AAD_NONE"/>
    <s v="HE07010200"/>
    <s v="1"/>
    <s v="-"/>
    <n v="387466"/>
    <n v="332113"/>
    <n v="329938"/>
    <n v="328541"/>
    <s v=""/>
    <x v="3"/>
  </r>
  <r>
    <x v="17"/>
    <x v="85"/>
    <s v="ET80"/>
    <x v="5"/>
    <x v="2"/>
    <x v="3"/>
    <s v="AAD_NONE"/>
    <s v="HE08010100"/>
    <s v="1"/>
    <s v="-"/>
    <n v="1002701"/>
    <n v="866010"/>
    <n v="864611"/>
    <n v="863214"/>
    <s v=""/>
    <x v="3"/>
  </r>
  <r>
    <x v="17"/>
    <x v="85"/>
    <s v="ET80"/>
    <x v="5"/>
    <x v="2"/>
    <x v="3"/>
    <s v="AAD_NONE"/>
    <s v="HE08020100"/>
    <s v="1"/>
    <s v="-"/>
    <n v="305244"/>
    <n v="274398"/>
    <n v="202780"/>
    <n v="200983"/>
    <s v=""/>
    <x v="3"/>
  </r>
  <r>
    <x v="17"/>
    <x v="85"/>
    <s v="ET80"/>
    <x v="5"/>
    <x v="2"/>
    <x v="3"/>
    <s v="AAD_NONE"/>
    <s v="HE08020200"/>
    <s v="1"/>
    <s v="-"/>
    <n v="168492"/>
    <n v="154324"/>
    <n v="102381"/>
    <n v="101458"/>
    <s v=""/>
    <x v="3"/>
  </r>
  <r>
    <x v="17"/>
    <x v="85"/>
    <s v="ET80"/>
    <x v="5"/>
    <x v="2"/>
    <x v="3"/>
    <s v="AAD_NONE"/>
    <s v="HE08020300"/>
    <s v="1"/>
    <s v="-"/>
    <n v="41915"/>
    <n v="39139"/>
    <n v="39139"/>
    <n v="39139"/>
    <s v=""/>
    <x v="3"/>
  </r>
  <r>
    <x v="17"/>
    <x v="85"/>
    <s v="ET80"/>
    <x v="5"/>
    <x v="2"/>
    <x v="3"/>
    <s v="AAD_NONE"/>
    <s v="HE08030100"/>
    <s v="1"/>
    <s v="-"/>
    <n v="526742"/>
    <n v="462104"/>
    <n v="412958"/>
    <n v="410647"/>
    <s v=""/>
    <x v="3"/>
  </r>
  <r>
    <x v="17"/>
    <x v="85"/>
    <s v="ET80"/>
    <x v="5"/>
    <x v="2"/>
    <x v="3"/>
    <s v="AAD_NONE"/>
    <s v="HE09010300"/>
    <s v="1"/>
    <s v="-"/>
    <n v="16425"/>
    <n v="12270"/>
    <n v="12246"/>
    <n v="12196"/>
    <s v=""/>
    <x v="3"/>
  </r>
  <r>
    <x v="17"/>
    <x v="85"/>
    <s v="ET80"/>
    <x v="20"/>
    <x v="7"/>
    <x v="3"/>
    <s v="AAD_NONE"/>
    <s v="XX01000000"/>
    <s v="1"/>
    <s v="-"/>
    <n v="3189427"/>
    <n v="3133365"/>
    <n v="3025100"/>
    <n v="3025100"/>
    <s v=""/>
    <x v="3"/>
  </r>
  <r>
    <x v="17"/>
    <x v="85"/>
    <s v="ET80"/>
    <x v="10"/>
    <x v="4"/>
    <x v="3"/>
    <s v="AAD_NONE"/>
    <s v="XX01000000"/>
    <s v="1"/>
    <s v="9T80-MU21-MYHEALTH"/>
    <n v="212743"/>
    <n v="118534"/>
    <m/>
    <m/>
    <s v=""/>
    <x v="3"/>
  </r>
  <r>
    <x v="17"/>
    <x v="85"/>
    <s v="ET80"/>
    <x v="10"/>
    <x v="4"/>
    <x v="3"/>
    <s v="AAD_NONE"/>
    <s v="XX01000000"/>
    <s v="1"/>
    <s v="9T80-MU21-EST2EHDS"/>
    <n v="657308"/>
    <n v="433061"/>
    <m/>
    <m/>
    <s v=""/>
    <x v="3"/>
  </r>
  <r>
    <x v="17"/>
    <x v="85"/>
    <s v="ET80"/>
    <x v="10"/>
    <x v="4"/>
    <x v="3"/>
    <s v="AAD_NONE"/>
    <s v="XX01000000"/>
    <s v="1"/>
    <s v="9T80-MU21-XT-EHR"/>
    <n v="36043"/>
    <n v="12498"/>
    <m/>
    <m/>
    <s v=""/>
    <x v="3"/>
  </r>
  <r>
    <x v="17"/>
    <x v="85"/>
    <s v="ET80"/>
    <x v="10"/>
    <x v="4"/>
    <x v="3"/>
    <s v="AAD_NONE"/>
    <s v="XX01000000"/>
    <s v="1"/>
    <s v="1T80-RF21-04112PIKA"/>
    <n v="1761206"/>
    <n v="1761206"/>
    <n v="1761206"/>
    <m/>
    <s v=""/>
    <x v="3"/>
  </r>
  <r>
    <x v="17"/>
    <x v="85"/>
    <s v="ET80"/>
    <x v="10"/>
    <x v="4"/>
    <x v="3"/>
    <s v="AAD_NONE"/>
    <s v="XX01000000"/>
    <s v="1"/>
    <s v="1T80-SF21-04312TVR"/>
    <n v="887528"/>
    <n v="72788"/>
    <n v="37788"/>
    <n v="14000"/>
    <s v=""/>
    <x v="3"/>
  </r>
  <r>
    <x v="17"/>
    <x v="85"/>
    <s v="ET80"/>
    <x v="10"/>
    <x v="4"/>
    <x v="3"/>
    <s v="AAD_NONE"/>
    <s v="XX01000000"/>
    <s v="1"/>
    <s v="1T80-SF21-04791LASTE"/>
    <n v="500000"/>
    <n v="300000"/>
    <n v="258344"/>
    <m/>
    <s v=""/>
    <x v="3"/>
  </r>
  <r>
    <x v="17"/>
    <x v="85"/>
    <s v="ET80"/>
    <x v="8"/>
    <x v="1"/>
    <x v="3"/>
    <s v="AAD_NONE"/>
    <s v="XX01000000"/>
    <s v="1"/>
    <s v="-"/>
    <n v="1808874"/>
    <n v="1810677"/>
    <n v="1732163"/>
    <n v="1732163"/>
    <s v=""/>
    <x v="3"/>
  </r>
  <r>
    <x v="17"/>
    <x v="85"/>
    <s v="ET80"/>
    <x v="8"/>
    <x v="1"/>
    <x v="3"/>
    <s v="AAD_NONE"/>
    <s v="XX01000000"/>
    <s v="1"/>
    <s v="9T80-MU21-MYHEALTH"/>
    <m/>
    <n v="180"/>
    <m/>
    <m/>
    <s v=""/>
    <x v="3"/>
  </r>
  <r>
    <x v="17"/>
    <x v="85"/>
    <s v="ET80"/>
    <x v="8"/>
    <x v="4"/>
    <x v="3"/>
    <s v="AAD_NONE"/>
    <s v="XX01000000"/>
    <s v="1"/>
    <s v="9T80-MU21-MYHEALTH"/>
    <m/>
    <n v="721"/>
    <m/>
    <m/>
    <s v=""/>
    <x v="3"/>
  </r>
  <r>
    <x v="17"/>
    <x v="85"/>
    <s v="ET80"/>
    <x v="8"/>
    <x v="4"/>
    <x v="3"/>
    <s v="AAD_NONE"/>
    <s v="XX01000000"/>
    <s v="1"/>
    <s v="9T80-MU21-EST2EHDS"/>
    <m/>
    <n v="721"/>
    <m/>
    <m/>
    <s v=""/>
    <x v="3"/>
  </r>
  <r>
    <x v="17"/>
    <x v="85"/>
    <s v="ET80"/>
    <x v="8"/>
    <x v="4"/>
    <x v="3"/>
    <s v="AAD_NONE"/>
    <s v="XX01000000"/>
    <s v="1"/>
    <s v="1T80-RF21-04112PIKA"/>
    <n v="1533"/>
    <n v="1533"/>
    <n v="1533"/>
    <m/>
    <s v=""/>
    <x v="3"/>
  </r>
  <r>
    <x v="17"/>
    <x v="85"/>
    <s v="ET80"/>
    <x v="8"/>
    <x v="7"/>
    <x v="3"/>
    <s v="AAD_NONE"/>
    <s v="XX01000000"/>
    <s v="1"/>
    <s v="-"/>
    <n v="281853"/>
    <n v="281853"/>
    <n v="281853"/>
    <n v="281853"/>
    <s v=""/>
    <x v="3"/>
  </r>
  <r>
    <x v="17"/>
    <x v="85"/>
    <s v="ET80"/>
    <x v="8"/>
    <x v="7"/>
    <x v="3"/>
    <s v="AAD_NONE"/>
    <s v="XX01000000"/>
    <s v="1"/>
    <s v="9T80-MU21-EST2EHDS"/>
    <m/>
    <n v="180"/>
    <m/>
    <m/>
    <s v=""/>
    <x v="3"/>
  </r>
  <r>
    <x v="17"/>
    <x v="85"/>
    <s v="ET80"/>
    <x v="12"/>
    <x v="3"/>
    <x v="3"/>
    <s v="AAD_NONE"/>
    <s v="XX01000000"/>
    <s v="1"/>
    <s v="-"/>
    <n v="290686"/>
    <n v="290686"/>
    <n v="290686"/>
    <n v="290686"/>
    <s v=""/>
    <x v="3"/>
  </r>
  <r>
    <x v="17"/>
    <x v="86"/>
    <s v="ET90"/>
    <x v="3"/>
    <x v="0"/>
    <x v="3"/>
    <s v="AAD_NONE"/>
    <s v="TE02010100"/>
    <s v="1"/>
    <s v="-"/>
    <n v="98802"/>
    <n v="98802"/>
    <n v="98802"/>
    <n v="98802"/>
    <s v=""/>
    <x v="3"/>
  </r>
  <r>
    <x v="17"/>
    <x v="86"/>
    <s v="ET90"/>
    <x v="3"/>
    <x v="0"/>
    <x v="3"/>
    <s v="AAD_NONE"/>
    <s v="TE02010200"/>
    <s v="1"/>
    <s v="-"/>
    <n v="443805"/>
    <n v="443805"/>
    <n v="443805"/>
    <n v="443805"/>
    <s v=""/>
    <x v="3"/>
  </r>
  <r>
    <x v="17"/>
    <x v="86"/>
    <s v="ET90"/>
    <x v="3"/>
    <x v="0"/>
    <x v="3"/>
    <s v="AAD_NONE"/>
    <s v="TE02010300"/>
    <s v="1"/>
    <s v="-"/>
    <n v="461765"/>
    <n v="461765"/>
    <n v="461765"/>
    <n v="461765"/>
    <s v=""/>
    <x v="3"/>
  </r>
  <r>
    <x v="17"/>
    <x v="86"/>
    <s v="ET90"/>
    <x v="3"/>
    <x v="0"/>
    <x v="3"/>
    <s v="AAD_NONE"/>
    <s v="TE02010700"/>
    <s v="1"/>
    <s v="-"/>
    <n v="165212"/>
    <n v="165212"/>
    <n v="165212"/>
    <n v="165212"/>
    <s v=""/>
    <x v="3"/>
  </r>
  <r>
    <x v="17"/>
    <x v="86"/>
    <s v="ET90"/>
    <x v="3"/>
    <x v="0"/>
    <x v="3"/>
    <s v="AAD_NONE"/>
    <s v="TE02010900"/>
    <s v="1"/>
    <s v="-"/>
    <n v="2330783"/>
    <n v="2331801"/>
    <n v="2331801"/>
    <n v="2331801"/>
    <s v=""/>
    <x v="3"/>
  </r>
  <r>
    <x v="17"/>
    <x v="86"/>
    <s v="ET90"/>
    <x v="3"/>
    <x v="0"/>
    <x v="3"/>
    <s v="AAD_NONE"/>
    <s v="TE02010900"/>
    <s v="1"/>
    <s v="9T90-MU21-PERCH"/>
    <n v="1018"/>
    <n v="0"/>
    <n v="0"/>
    <n v="0"/>
    <s v=""/>
    <x v="3"/>
  </r>
  <r>
    <x v="17"/>
    <x v="86"/>
    <s v="ET90"/>
    <x v="3"/>
    <x v="0"/>
    <x v="3"/>
    <s v="AAD_NONE"/>
    <s v="HE07010200"/>
    <s v="1"/>
    <s v="-"/>
    <n v="132736"/>
    <n v="132736"/>
    <n v="132736"/>
    <n v="132736"/>
    <s v=""/>
    <x v="3"/>
  </r>
  <r>
    <x v="17"/>
    <x v="86"/>
    <s v="ET90"/>
    <x v="3"/>
    <x v="0"/>
    <x v="3"/>
    <s v="AAD_NONE"/>
    <s v="HE08020100"/>
    <s v="1"/>
    <s v="-"/>
    <n v="185786"/>
    <n v="185786"/>
    <n v="185786"/>
    <n v="185786"/>
    <s v=""/>
    <x v="3"/>
  </r>
  <r>
    <x v="17"/>
    <x v="86"/>
    <s v="ET90"/>
    <x v="3"/>
    <x v="4"/>
    <x v="3"/>
    <s v="AAD_NONE"/>
    <s v="TE02010200"/>
    <s v="1"/>
    <s v="9T90-MU21-CoDiet"/>
    <n v="8775"/>
    <n v="8775"/>
    <m/>
    <m/>
    <s v=""/>
    <x v="3"/>
  </r>
  <r>
    <x v="17"/>
    <x v="86"/>
    <s v="ET90"/>
    <x v="3"/>
    <x v="4"/>
    <x v="3"/>
    <s v="AAD_NONE"/>
    <s v="TE02010300"/>
    <s v="1"/>
    <s v="9T90-AEUS"/>
    <n v="134354"/>
    <n v="134354"/>
    <n v="134354"/>
    <n v="134354"/>
    <s v=""/>
    <x v="3"/>
  </r>
  <r>
    <x v="17"/>
    <x v="86"/>
    <s v="ET90"/>
    <x v="3"/>
    <x v="4"/>
    <x v="3"/>
    <s v="AAD_NONE"/>
    <s v="TE02010700"/>
    <s v="1"/>
    <s v="9T90-AEUS"/>
    <n v="40313"/>
    <n v="40313"/>
    <n v="40313"/>
    <n v="40313"/>
    <s v=""/>
    <x v="3"/>
  </r>
  <r>
    <x v="17"/>
    <x v="86"/>
    <s v="ET90"/>
    <x v="3"/>
    <x v="4"/>
    <x v="3"/>
    <s v="AAD_NONE"/>
    <s v="TE02010900"/>
    <s v="1"/>
    <s v="9T90-MU21-PERCH"/>
    <n v="4070"/>
    <m/>
    <m/>
    <m/>
    <s v=""/>
    <x v="3"/>
  </r>
  <r>
    <x v="17"/>
    <x v="86"/>
    <s v="ET90"/>
    <x v="3"/>
    <x v="4"/>
    <x v="3"/>
    <s v="AAD_NONE"/>
    <s v="TE02010900"/>
    <s v="1"/>
    <s v="9T90-MU21-JAPREVNCD"/>
    <n v="625322"/>
    <n v="625322"/>
    <n v="625322"/>
    <m/>
    <s v=""/>
    <x v="3"/>
  </r>
  <r>
    <x v="17"/>
    <x v="86"/>
    <s v="ET90"/>
    <x v="3"/>
    <x v="4"/>
    <x v="3"/>
    <s v="AAD_NONE"/>
    <s v="TE02010900"/>
    <s v="1"/>
    <s v="9T90-MU21-BEST-COST"/>
    <n v="19563"/>
    <n v="19563"/>
    <m/>
    <m/>
    <s v=""/>
    <x v="3"/>
  </r>
  <r>
    <x v="17"/>
    <x v="86"/>
    <s v="ET90"/>
    <x v="3"/>
    <x v="4"/>
    <x v="3"/>
    <s v="AAD_NONE"/>
    <s v="TE02010900"/>
    <s v="1"/>
    <s v="1T90-SF21-04322RISK"/>
    <n v="165000"/>
    <n v="665000"/>
    <n v="506262"/>
    <m/>
    <s v=""/>
    <x v="3"/>
  </r>
  <r>
    <x v="17"/>
    <x v="86"/>
    <s v="ET90"/>
    <x v="3"/>
    <x v="4"/>
    <x v="3"/>
    <s v="AAD_NONE"/>
    <s v="TE02010900"/>
    <s v="1"/>
    <s v="1T90-SF21-04791LASTE"/>
    <n v="99942"/>
    <n v="79954"/>
    <n v="39977"/>
    <m/>
    <s v=""/>
    <x v="3"/>
  </r>
  <r>
    <x v="17"/>
    <x v="86"/>
    <s v="ET90"/>
    <x v="3"/>
    <x v="4"/>
    <x v="3"/>
    <s v="AAD_NONE"/>
    <s v="HE07010200"/>
    <s v="1"/>
    <s v="1T90-SF21-04912HOOLD"/>
    <n v="127814"/>
    <n v="65795"/>
    <m/>
    <m/>
    <s v=""/>
    <x v="3"/>
  </r>
  <r>
    <x v="17"/>
    <x v="86"/>
    <s v="ET90"/>
    <x v="3"/>
    <x v="4"/>
    <x v="3"/>
    <s v="AAD_NONE"/>
    <s v="HE08020100"/>
    <s v="1"/>
    <s v="1T90-SF21-04791LASTE"/>
    <n v="356615"/>
    <n v="435863"/>
    <n v="178307"/>
    <m/>
    <s v=""/>
    <x v="3"/>
  </r>
  <r>
    <x v="17"/>
    <x v="86"/>
    <s v="ET90"/>
    <x v="3"/>
    <x v="3"/>
    <x v="3"/>
    <s v="AAD_NONE"/>
    <s v="TE02010900"/>
    <s v="1"/>
    <s v="-"/>
    <n v="47000"/>
    <n v="47000"/>
    <n v="47000"/>
    <n v="47000"/>
    <s v=""/>
    <x v="3"/>
  </r>
  <r>
    <x v="17"/>
    <x v="86"/>
    <s v="ET90"/>
    <x v="4"/>
    <x v="0"/>
    <x v="3"/>
    <s v="AAD_NONE"/>
    <s v="TE02010100"/>
    <s v="1"/>
    <s v="-"/>
    <n v="22981"/>
    <n v="22981"/>
    <n v="22981"/>
    <n v="22981"/>
    <s v=""/>
    <x v="3"/>
  </r>
  <r>
    <x v="17"/>
    <x v="86"/>
    <s v="ET90"/>
    <x v="4"/>
    <x v="0"/>
    <x v="3"/>
    <s v="AAD_NONE"/>
    <s v="TE02010200"/>
    <s v="1"/>
    <s v="-"/>
    <n v="228427"/>
    <n v="228427"/>
    <n v="228427"/>
    <n v="228427"/>
    <s v=""/>
    <x v="3"/>
  </r>
  <r>
    <x v="17"/>
    <x v="86"/>
    <s v="ET90"/>
    <x v="4"/>
    <x v="0"/>
    <x v="3"/>
    <s v="AAD_NONE"/>
    <s v="TE02010300"/>
    <s v="1"/>
    <s v="-"/>
    <n v="4853205"/>
    <n v="4853205"/>
    <n v="4853205"/>
    <n v="4853205"/>
    <s v=""/>
    <x v="3"/>
  </r>
  <r>
    <x v="17"/>
    <x v="86"/>
    <s v="ET90"/>
    <x v="4"/>
    <x v="0"/>
    <x v="3"/>
    <s v="AAD_NONE"/>
    <s v="TE02010700"/>
    <s v="1"/>
    <s v="-"/>
    <n v="6799303"/>
    <n v="6799303"/>
    <n v="6799303"/>
    <n v="6799303"/>
    <s v=""/>
    <x v="3"/>
  </r>
  <r>
    <x v="17"/>
    <x v="86"/>
    <s v="ET90"/>
    <x v="4"/>
    <x v="0"/>
    <x v="3"/>
    <s v="AAD_NONE"/>
    <s v="TE02010900"/>
    <s v="1"/>
    <s v="-"/>
    <n v="832098"/>
    <n v="832938"/>
    <n v="832938"/>
    <n v="832938"/>
    <s v=""/>
    <x v="3"/>
  </r>
  <r>
    <x v="17"/>
    <x v="86"/>
    <s v="ET90"/>
    <x v="4"/>
    <x v="0"/>
    <x v="3"/>
    <s v="AAD_NONE"/>
    <s v="TE02010900"/>
    <s v="1"/>
    <s v="9T90-MU21-PERCH"/>
    <n v="840"/>
    <n v="0"/>
    <n v="0"/>
    <n v="0"/>
    <s v=""/>
    <x v="3"/>
  </r>
  <r>
    <x v="17"/>
    <x v="86"/>
    <s v="ET90"/>
    <x v="4"/>
    <x v="0"/>
    <x v="3"/>
    <s v="AAD_NONE"/>
    <s v="HE07010200"/>
    <s v="1"/>
    <s v="-"/>
    <n v="31369"/>
    <n v="31369"/>
    <n v="31369"/>
    <n v="31369"/>
    <s v=""/>
    <x v="3"/>
  </r>
  <r>
    <x v="17"/>
    <x v="86"/>
    <s v="ET90"/>
    <x v="4"/>
    <x v="0"/>
    <x v="3"/>
    <s v="AAD_NONE"/>
    <s v="HE08020100"/>
    <s v="1"/>
    <s v="-"/>
    <n v="32615"/>
    <n v="32615"/>
    <n v="32615"/>
    <n v="32615"/>
    <s v=""/>
    <x v="3"/>
  </r>
  <r>
    <x v="17"/>
    <x v="86"/>
    <s v="ET90"/>
    <x v="4"/>
    <x v="0"/>
    <x v="13"/>
    <s v="AAD_NONE"/>
    <s v="TE02010100"/>
    <s v="1"/>
    <s v="-"/>
    <n v="1143"/>
    <n v="1143"/>
    <n v="1143"/>
    <n v="1143"/>
    <s v=""/>
    <x v="13"/>
  </r>
  <r>
    <x v="17"/>
    <x v="86"/>
    <s v="ET90"/>
    <x v="4"/>
    <x v="0"/>
    <x v="13"/>
    <s v="AAD_NONE"/>
    <s v="TE02010200"/>
    <s v="1"/>
    <s v="-"/>
    <n v="381"/>
    <n v="381"/>
    <n v="381"/>
    <n v="381"/>
    <s v=""/>
    <x v="13"/>
  </r>
  <r>
    <x v="17"/>
    <x v="86"/>
    <s v="ET90"/>
    <x v="4"/>
    <x v="0"/>
    <x v="13"/>
    <s v="AAD_NONE"/>
    <s v="TE02010300"/>
    <s v="1"/>
    <s v="-"/>
    <n v="2096"/>
    <n v="2096"/>
    <n v="2096"/>
    <n v="2096"/>
    <s v=""/>
    <x v="13"/>
  </r>
  <r>
    <x v="17"/>
    <x v="86"/>
    <s v="ET90"/>
    <x v="4"/>
    <x v="0"/>
    <x v="13"/>
    <s v="AAD_NONE"/>
    <s v="TE02010900"/>
    <s v="1"/>
    <s v="-"/>
    <n v="26851"/>
    <n v="26851"/>
    <n v="26851"/>
    <n v="26851"/>
    <s v=""/>
    <x v="13"/>
  </r>
  <r>
    <x v="17"/>
    <x v="86"/>
    <s v="ET90"/>
    <x v="4"/>
    <x v="4"/>
    <x v="3"/>
    <s v="AAD_NONE"/>
    <s v="TE02010200"/>
    <s v="1"/>
    <s v="9T90-MU21-CoDiet"/>
    <n v="1350"/>
    <n v="1350"/>
    <m/>
    <m/>
    <s v=""/>
    <x v="3"/>
  </r>
  <r>
    <x v="17"/>
    <x v="86"/>
    <s v="ET90"/>
    <x v="4"/>
    <x v="4"/>
    <x v="3"/>
    <s v="AAD_NONE"/>
    <s v="TE02010900"/>
    <s v="1"/>
    <s v="9T90-AEUS"/>
    <n v="23933"/>
    <n v="23933"/>
    <n v="23933"/>
    <n v="23933"/>
    <s v=""/>
    <x v="3"/>
  </r>
  <r>
    <x v="17"/>
    <x v="86"/>
    <s v="ET90"/>
    <x v="4"/>
    <x v="4"/>
    <x v="3"/>
    <s v="AAD_NONE"/>
    <s v="TE02010900"/>
    <s v="1"/>
    <s v="9T90-MU21-PERCH"/>
    <n v="3360"/>
    <m/>
    <m/>
    <m/>
    <s v=""/>
    <x v="3"/>
  </r>
  <r>
    <x v="17"/>
    <x v="86"/>
    <s v="ET90"/>
    <x v="4"/>
    <x v="4"/>
    <x v="3"/>
    <s v="AAD_NONE"/>
    <s v="TE02010900"/>
    <s v="1"/>
    <s v="9T90-MU21-BEST-COST"/>
    <n v="11375"/>
    <n v="11375"/>
    <m/>
    <m/>
    <s v=""/>
    <x v="3"/>
  </r>
  <r>
    <x v="17"/>
    <x v="86"/>
    <s v="ET90"/>
    <x v="4"/>
    <x v="4"/>
    <x v="3"/>
    <s v="AAD_NONE"/>
    <s v="TE02010900"/>
    <s v="1"/>
    <s v="1T90-SF21-04322RISK"/>
    <n v="660000"/>
    <n v="2660000"/>
    <n v="2025048"/>
    <m/>
    <s v=""/>
    <x v="3"/>
  </r>
  <r>
    <x v="17"/>
    <x v="86"/>
    <s v="ET90"/>
    <x v="4"/>
    <x v="4"/>
    <x v="3"/>
    <s v="AAD_NONE"/>
    <s v="TE02010900"/>
    <s v="1"/>
    <s v="1T90-SF21-04791LASTE"/>
    <n v="400058"/>
    <n v="320046"/>
    <n v="160023"/>
    <m/>
    <s v=""/>
    <x v="3"/>
  </r>
  <r>
    <x v="17"/>
    <x v="86"/>
    <s v="ET90"/>
    <x v="4"/>
    <x v="4"/>
    <x v="3"/>
    <s v="AAD_NONE"/>
    <s v="HE07010200"/>
    <s v="1"/>
    <s v="1T90-SF21-04912HOOLD"/>
    <n v="273854"/>
    <n v="140972"/>
    <m/>
    <m/>
    <s v=""/>
    <x v="3"/>
  </r>
  <r>
    <x v="17"/>
    <x v="86"/>
    <s v="ET90"/>
    <x v="4"/>
    <x v="4"/>
    <x v="3"/>
    <s v="AAD_NONE"/>
    <s v="HE08020100"/>
    <s v="1"/>
    <s v="1T90-SF21-04791LASTE"/>
    <n v="1443385"/>
    <n v="1764137"/>
    <n v="721693"/>
    <m/>
    <s v=""/>
    <x v="3"/>
  </r>
  <r>
    <x v="17"/>
    <x v="86"/>
    <s v="ET90"/>
    <x v="4"/>
    <x v="3"/>
    <x v="3"/>
    <s v="AAD_NONE"/>
    <s v="TE02010900"/>
    <s v="1"/>
    <s v="-"/>
    <n v="14700"/>
    <n v="14700"/>
    <n v="14700"/>
    <n v="14700"/>
    <s v=""/>
    <x v="3"/>
  </r>
  <r>
    <x v="17"/>
    <x v="86"/>
    <s v="ET90"/>
    <x v="16"/>
    <x v="0"/>
    <x v="3"/>
    <s v="AAD_NONE"/>
    <s v="TE02010200"/>
    <s v="1"/>
    <s v="-"/>
    <n v="1500"/>
    <n v="1500"/>
    <n v="1500"/>
    <n v="1500"/>
    <s v=""/>
    <x v="3"/>
  </r>
  <r>
    <x v="17"/>
    <x v="86"/>
    <s v="ET90"/>
    <x v="16"/>
    <x v="0"/>
    <x v="3"/>
    <s v="AAD_NONE"/>
    <s v="TE02010700"/>
    <s v="1"/>
    <s v="-"/>
    <n v="-10000"/>
    <n v="-10000"/>
    <n v="-10000"/>
    <n v="-10000"/>
    <s v=""/>
    <x v="3"/>
  </r>
  <r>
    <x v="17"/>
    <x v="86"/>
    <s v="ET90"/>
    <x v="16"/>
    <x v="0"/>
    <x v="3"/>
    <s v="AAD_NONE"/>
    <s v="TE02010900"/>
    <s v="1"/>
    <s v="-"/>
    <n v="329932"/>
    <n v="329932"/>
    <n v="329932"/>
    <n v="329932"/>
    <s v=""/>
    <x v="3"/>
  </r>
  <r>
    <x v="17"/>
    <x v="86"/>
    <s v="ET90"/>
    <x v="16"/>
    <x v="0"/>
    <x v="3"/>
    <s v="AAD_NONE"/>
    <s v="HE08020100"/>
    <s v="1"/>
    <s v="-"/>
    <n v="740000"/>
    <n v="740000"/>
    <n v="740000"/>
    <n v="740000"/>
    <s v=""/>
    <x v="3"/>
  </r>
  <r>
    <x v="17"/>
    <x v="86"/>
    <s v="ET90"/>
    <x v="5"/>
    <x v="2"/>
    <x v="3"/>
    <s v="AAD_NONE"/>
    <s v="TE02010100"/>
    <s v="1"/>
    <s v="-"/>
    <n v="362"/>
    <n v="362"/>
    <n v="362"/>
    <n v="362"/>
    <s v=""/>
    <x v="3"/>
  </r>
  <r>
    <x v="17"/>
    <x v="86"/>
    <s v="ET90"/>
    <x v="5"/>
    <x v="2"/>
    <x v="3"/>
    <s v="AAD_NONE"/>
    <s v="TE02010200"/>
    <s v="1"/>
    <s v="-"/>
    <n v="1112"/>
    <n v="1112"/>
    <n v="1112"/>
    <n v="1112"/>
    <s v=""/>
    <x v="3"/>
  </r>
  <r>
    <x v="17"/>
    <x v="86"/>
    <s v="ET90"/>
    <x v="5"/>
    <x v="2"/>
    <x v="3"/>
    <s v="AAD_NONE"/>
    <s v="TE02010300"/>
    <s v="1"/>
    <s v="-"/>
    <n v="1083"/>
    <n v="1083"/>
    <n v="1083"/>
    <n v="1083"/>
    <s v=""/>
    <x v="3"/>
  </r>
  <r>
    <x v="17"/>
    <x v="86"/>
    <s v="ET90"/>
    <x v="5"/>
    <x v="2"/>
    <x v="3"/>
    <s v="AAD_NONE"/>
    <s v="TE02010700"/>
    <s v="1"/>
    <s v="-"/>
    <n v="400"/>
    <n v="400"/>
    <n v="400"/>
    <n v="400"/>
    <s v=""/>
    <x v="3"/>
  </r>
  <r>
    <x v="17"/>
    <x v="86"/>
    <s v="ET90"/>
    <x v="5"/>
    <x v="2"/>
    <x v="3"/>
    <s v="AAD_NONE"/>
    <s v="TE02010900"/>
    <s v="1"/>
    <s v="-"/>
    <n v="49303"/>
    <n v="49303"/>
    <n v="49303"/>
    <n v="49303"/>
    <s v=""/>
    <x v="3"/>
  </r>
  <r>
    <x v="17"/>
    <x v="86"/>
    <s v="ET90"/>
    <x v="5"/>
    <x v="2"/>
    <x v="3"/>
    <s v="AAD_NONE"/>
    <s v="HE07010200"/>
    <s v="1"/>
    <s v="-"/>
    <n v="310"/>
    <n v="310"/>
    <n v="310"/>
    <n v="310"/>
    <s v=""/>
    <x v="3"/>
  </r>
  <r>
    <x v="17"/>
    <x v="86"/>
    <s v="ET90"/>
    <x v="5"/>
    <x v="2"/>
    <x v="3"/>
    <s v="AAD_NONE"/>
    <s v="HE08020100"/>
    <s v="1"/>
    <s v="-"/>
    <n v="496"/>
    <n v="496"/>
    <n v="496"/>
    <n v="496"/>
    <s v=""/>
    <x v="3"/>
  </r>
  <r>
    <x v="17"/>
    <x v="86"/>
    <s v="ET90"/>
    <x v="10"/>
    <x v="4"/>
    <x v="3"/>
    <s v="AAD_NONE"/>
    <s v="XX01000000"/>
    <s v="1"/>
    <s v="9T90-AEUS"/>
    <n v="100000"/>
    <n v="100000"/>
    <n v="100000"/>
    <n v="100000"/>
    <s v=""/>
    <x v="3"/>
  </r>
  <r>
    <x v="17"/>
    <x v="86"/>
    <s v="ET90"/>
    <x v="10"/>
    <x v="4"/>
    <x v="3"/>
    <s v="AAD_NONE"/>
    <s v="XX01000000"/>
    <s v="1"/>
    <s v="9T90-MU21-PERCH"/>
    <n v="7430"/>
    <m/>
    <m/>
    <m/>
    <s v=""/>
    <x v="3"/>
  </r>
  <r>
    <x v="17"/>
    <x v="86"/>
    <s v="ET90"/>
    <x v="10"/>
    <x v="4"/>
    <x v="3"/>
    <s v="AAD_NONE"/>
    <s v="XX01000000"/>
    <s v="1"/>
    <s v="9T90-MU21-JAPREVNCD"/>
    <n v="625322"/>
    <n v="625322"/>
    <n v="625322"/>
    <m/>
    <s v=""/>
    <x v="3"/>
  </r>
  <r>
    <x v="17"/>
    <x v="86"/>
    <s v="ET90"/>
    <x v="10"/>
    <x v="4"/>
    <x v="3"/>
    <s v="AAD_NONE"/>
    <s v="XX01000000"/>
    <s v="1"/>
    <s v="9T90-MU21-CoDiet"/>
    <n v="10125"/>
    <n v="10125"/>
    <m/>
    <m/>
    <s v=""/>
    <x v="3"/>
  </r>
  <r>
    <x v="17"/>
    <x v="86"/>
    <s v="ET90"/>
    <x v="10"/>
    <x v="4"/>
    <x v="3"/>
    <s v="AAD_NONE"/>
    <s v="XX01000000"/>
    <s v="1"/>
    <s v="9T90-MU21-BEST-COST"/>
    <n v="30938"/>
    <n v="30938"/>
    <m/>
    <m/>
    <s v=""/>
    <x v="3"/>
  </r>
  <r>
    <x v="17"/>
    <x v="86"/>
    <s v="ET90"/>
    <x v="10"/>
    <x v="4"/>
    <x v="3"/>
    <s v="AAD_NONE"/>
    <s v="XX01000000"/>
    <s v="1"/>
    <s v="1T90-SF21-04322RISK"/>
    <n v="577500"/>
    <n v="2327500"/>
    <n v="1771917"/>
    <m/>
    <s v=""/>
    <x v="3"/>
  </r>
  <r>
    <x v="17"/>
    <x v="86"/>
    <s v="ET90"/>
    <x v="10"/>
    <x v="4"/>
    <x v="3"/>
    <s v="AAD_NONE"/>
    <s v="XX01000000"/>
    <s v="1"/>
    <s v="1T90-SF21-04791LASTE"/>
    <n v="1610000"/>
    <n v="1820000"/>
    <n v="770000"/>
    <m/>
    <s v=""/>
    <x v="3"/>
  </r>
  <r>
    <x v="17"/>
    <x v="86"/>
    <s v="ET90"/>
    <x v="10"/>
    <x v="4"/>
    <x v="3"/>
    <s v="AAD_NONE"/>
    <s v="XX01000000"/>
    <s v="1"/>
    <s v="1T90-SF21-04912HOOLD"/>
    <n v="281168"/>
    <n v="144737"/>
    <m/>
    <m/>
    <s v=""/>
    <x v="3"/>
  </r>
  <r>
    <x v="17"/>
    <x v="86"/>
    <s v="ET90"/>
    <x v="8"/>
    <x v="1"/>
    <x v="3"/>
    <s v="AAD_NONE"/>
    <s v="XX01000000"/>
    <s v="1"/>
    <s v="-"/>
    <n v="366439"/>
    <n v="366439"/>
    <n v="366439"/>
    <n v="366439"/>
    <s v=""/>
    <x v="3"/>
  </r>
  <r>
    <x v="17"/>
    <x v="86"/>
    <s v="ET90"/>
    <x v="8"/>
    <x v="1"/>
    <x v="13"/>
    <s v="AAD_NONE"/>
    <s v="XX01000000"/>
    <s v="1"/>
    <s v="-"/>
    <n v="6704"/>
    <n v="6704"/>
    <n v="6704"/>
    <n v="6704"/>
    <s v=""/>
    <x v="13"/>
  </r>
  <r>
    <x v="17"/>
    <x v="86"/>
    <s v="ET90"/>
    <x v="8"/>
    <x v="4"/>
    <x v="3"/>
    <s v="AAD_NONE"/>
    <s v="XX01000000"/>
    <s v="1"/>
    <s v="9T90-AEUS"/>
    <n v="1400"/>
    <n v="1400"/>
    <n v="1400"/>
    <n v="1400"/>
    <s v=""/>
    <x v="3"/>
  </r>
  <r>
    <x v="17"/>
    <x v="86"/>
    <s v="ET90"/>
    <x v="8"/>
    <x v="3"/>
    <x v="3"/>
    <s v="AAD_NONE"/>
    <s v="XX01000000"/>
    <s v="1"/>
    <s v="-"/>
    <n v="3300"/>
    <n v="3300"/>
    <n v="3300"/>
    <n v="3300"/>
    <s v=""/>
    <x v="3"/>
  </r>
  <r>
    <x v="17"/>
    <x v="86"/>
    <s v="ET90"/>
    <x v="12"/>
    <x v="3"/>
    <x v="3"/>
    <s v="AAD_NONE"/>
    <s v="XX01000000"/>
    <s v="1"/>
    <s v="-"/>
    <n v="65000"/>
    <n v="65000"/>
    <n v="65000"/>
    <n v="65000"/>
    <s v=""/>
    <x v="3"/>
  </r>
  <r>
    <x v="17"/>
    <x v="87"/>
    <s v="ETA0"/>
    <x v="3"/>
    <x v="0"/>
    <x v="3"/>
    <s v="AAD_NONE"/>
    <s v="HE09010300"/>
    <s v="1"/>
    <s v="-"/>
    <n v="352621"/>
    <n v="354972"/>
    <n v="356924"/>
    <n v="356924"/>
    <s v=""/>
    <x v="3"/>
  </r>
  <r>
    <x v="17"/>
    <x v="87"/>
    <s v="ETA0"/>
    <x v="4"/>
    <x v="0"/>
    <x v="3"/>
    <s v="AAD_NONE"/>
    <s v="HE09010300"/>
    <s v="1"/>
    <s v="-"/>
    <n v="180813"/>
    <n v="180813"/>
    <n v="180813"/>
    <n v="180813"/>
    <s v=""/>
    <x v="3"/>
  </r>
  <r>
    <x v="17"/>
    <x v="87"/>
    <s v="ETA0"/>
    <x v="4"/>
    <x v="0"/>
    <x v="13"/>
    <s v="AAD_NONE"/>
    <s v="HE09010300"/>
    <s v="1"/>
    <s v="-"/>
    <n v="17000"/>
    <n v="17000"/>
    <n v="17000"/>
    <n v="17000"/>
    <s v=""/>
    <x v="13"/>
  </r>
  <r>
    <x v="17"/>
    <x v="87"/>
    <s v="ETA0"/>
    <x v="16"/>
    <x v="0"/>
    <x v="3"/>
    <s v="AAD_NONE"/>
    <s v="HE09010300"/>
    <s v="1"/>
    <s v="-"/>
    <n v="1200"/>
    <n v="1200"/>
    <n v="1200"/>
    <n v="1200"/>
    <s v=""/>
    <x v="3"/>
  </r>
  <r>
    <x v="17"/>
    <x v="87"/>
    <s v="ETA0"/>
    <x v="5"/>
    <x v="2"/>
    <x v="3"/>
    <s v="AAD_NONE"/>
    <s v="HE09010300"/>
    <s v="1"/>
    <s v="-"/>
    <n v="476"/>
    <m/>
    <m/>
    <m/>
    <s v=""/>
    <x v="3"/>
  </r>
  <r>
    <x v="17"/>
    <x v="87"/>
    <s v="ETA0"/>
    <x v="8"/>
    <x v="1"/>
    <x v="3"/>
    <s v="AAD_NONE"/>
    <s v="XX01000000"/>
    <s v="1"/>
    <s v="-"/>
    <n v="35260"/>
    <n v="35260"/>
    <n v="35260"/>
    <n v="35260"/>
    <s v=""/>
    <x v="3"/>
  </r>
  <r>
    <x v="17"/>
    <x v="87"/>
    <s v="ETA0"/>
    <x v="8"/>
    <x v="1"/>
    <x v="13"/>
    <s v="AAD_NONE"/>
    <s v="XX01000000"/>
    <s v="1"/>
    <s v="-"/>
    <n v="3740"/>
    <n v="3740"/>
    <n v="3740"/>
    <n v="3740"/>
    <s v=""/>
    <x v="13"/>
  </r>
  <r>
    <x v="18"/>
    <x v="88"/>
    <s v="EV10"/>
    <x v="0"/>
    <x v="0"/>
    <x v="0"/>
    <s v="AAD_NONE"/>
    <s v="XX01000000"/>
    <s v="1"/>
    <s v="-"/>
    <n v="540000"/>
    <n v="620000"/>
    <n v="620000"/>
    <n v="620000"/>
    <s v=""/>
    <x v="0"/>
  </r>
  <r>
    <x v="18"/>
    <x v="88"/>
    <s v="EV10"/>
    <x v="0"/>
    <x v="0"/>
    <x v="196"/>
    <s v="AAD_NONE"/>
    <s v="XX01000000"/>
    <s v="1"/>
    <s v="-"/>
    <n v="5800143"/>
    <n v="2154000"/>
    <n v="2154000"/>
    <n v="2154000"/>
    <s v=""/>
    <x v="192"/>
  </r>
  <r>
    <x v="18"/>
    <x v="88"/>
    <s v="EV10"/>
    <x v="0"/>
    <x v="0"/>
    <x v="28"/>
    <s v="AAD_NONE"/>
    <s v="XX01000000"/>
    <s v="1"/>
    <s v="-"/>
    <n v="180000"/>
    <n v="330000"/>
    <n v="330000"/>
    <n v="330000"/>
    <s v=""/>
    <x v="27"/>
  </r>
  <r>
    <x v="18"/>
    <x v="88"/>
    <s v="EV10"/>
    <x v="0"/>
    <x v="0"/>
    <x v="18"/>
    <s v="AAD_NONE"/>
    <s v="XX01000000"/>
    <s v="1"/>
    <s v="-"/>
    <n v="170000"/>
    <n v="170000"/>
    <n v="170000"/>
    <n v="170000"/>
    <s v=""/>
    <x v="18"/>
  </r>
  <r>
    <x v="18"/>
    <x v="88"/>
    <s v="EV10"/>
    <x v="0"/>
    <x v="4"/>
    <x v="196"/>
    <s v="AAD_NONE"/>
    <s v="XX01000000"/>
    <s v="1"/>
    <s v="9V10-RR20-0132INNOP"/>
    <n v="3085000"/>
    <n v="349922"/>
    <m/>
    <m/>
    <s v=""/>
    <x v="192"/>
  </r>
  <r>
    <x v="18"/>
    <x v="88"/>
    <s v="EV10"/>
    <x v="0"/>
    <x v="7"/>
    <x v="196"/>
    <s v="AAD_NONE"/>
    <s v="XX01000000"/>
    <s v="1"/>
    <s v="-"/>
    <n v="243000"/>
    <m/>
    <m/>
    <m/>
    <s v=""/>
    <x v="192"/>
  </r>
  <r>
    <x v="18"/>
    <x v="88"/>
    <s v="EV10"/>
    <x v="1"/>
    <x v="1"/>
    <x v="3"/>
    <s v="AAD_NONE"/>
    <s v="XX01000000"/>
    <s v="1"/>
    <s v="-"/>
    <n v="102000"/>
    <n v="227000"/>
    <n v="77000"/>
    <n v="77000"/>
    <s v=""/>
    <x v="3"/>
  </r>
  <r>
    <x v="18"/>
    <x v="88"/>
    <s v="EV10"/>
    <x v="3"/>
    <x v="1"/>
    <x v="197"/>
    <s v="AAD_NONE"/>
    <s v="VP03010100"/>
    <s v="1"/>
    <s v="-"/>
    <n v="642812"/>
    <n v="707718"/>
    <n v="776051"/>
    <n v="776051"/>
    <s v=""/>
    <x v="193"/>
  </r>
  <r>
    <x v="18"/>
    <x v="88"/>
    <s v="EV10"/>
    <x v="3"/>
    <x v="1"/>
    <x v="197"/>
    <s v="AAD_NONE"/>
    <s v="VP03020100"/>
    <s v="1"/>
    <s v="-"/>
    <n v="642812"/>
    <n v="707718"/>
    <n v="776051"/>
    <n v="776051"/>
    <s v=""/>
    <x v="193"/>
  </r>
  <r>
    <x v="18"/>
    <x v="88"/>
    <s v="EV10"/>
    <x v="3"/>
    <x v="1"/>
    <x v="197"/>
    <s v="AAD_NONE"/>
    <s v="VP03030100"/>
    <s v="1"/>
    <s v="-"/>
    <n v="642812"/>
    <n v="707718"/>
    <n v="776051"/>
    <n v="776051"/>
    <s v=""/>
    <x v="193"/>
  </r>
  <r>
    <x v="18"/>
    <x v="88"/>
    <s v="EV10"/>
    <x v="3"/>
    <x v="1"/>
    <x v="197"/>
    <s v="AAD_NONE"/>
    <s v="VP03040100"/>
    <s v="1"/>
    <s v="-"/>
    <n v="321406"/>
    <n v="353859"/>
    <n v="388025"/>
    <n v="388025"/>
    <s v=""/>
    <x v="193"/>
  </r>
  <r>
    <x v="18"/>
    <x v="88"/>
    <s v="EV10"/>
    <x v="3"/>
    <x v="1"/>
    <x v="197"/>
    <s v="AAD_NONE"/>
    <s v="VP03050100"/>
    <s v="1"/>
    <s v="-"/>
    <n v="321406"/>
    <n v="353859"/>
    <n v="388025"/>
    <n v="388025"/>
    <s v=""/>
    <x v="193"/>
  </r>
  <r>
    <x v="18"/>
    <x v="88"/>
    <s v="EV10"/>
    <x v="3"/>
    <x v="0"/>
    <x v="3"/>
    <s v="AAD_NONE"/>
    <s v="VP03010100"/>
    <s v="1"/>
    <s v="-"/>
    <n v="9871478"/>
    <n v="9873460"/>
    <n v="9875001"/>
    <n v="9875001"/>
    <s v=""/>
    <x v="3"/>
  </r>
  <r>
    <x v="18"/>
    <x v="88"/>
    <s v="EV10"/>
    <x v="3"/>
    <x v="0"/>
    <x v="3"/>
    <s v="AAD_NONE"/>
    <s v="VP03020100"/>
    <s v="1"/>
    <s v="-"/>
    <n v="8007311"/>
    <n v="8009293"/>
    <n v="8010834"/>
    <n v="8010834"/>
    <s v=""/>
    <x v="3"/>
  </r>
  <r>
    <x v="18"/>
    <x v="88"/>
    <s v="EV10"/>
    <x v="3"/>
    <x v="0"/>
    <x v="3"/>
    <s v="AAD_NONE"/>
    <s v="VP03030100"/>
    <s v="1"/>
    <s v="-"/>
    <n v="9097513"/>
    <n v="9099495"/>
    <n v="9101036"/>
    <n v="9101036"/>
    <s v=""/>
    <x v="3"/>
  </r>
  <r>
    <x v="18"/>
    <x v="88"/>
    <s v="EV10"/>
    <x v="3"/>
    <x v="0"/>
    <x v="3"/>
    <s v="AAD_NONE"/>
    <s v="VP03040100"/>
    <s v="1"/>
    <s v="-"/>
    <n v="4344846"/>
    <n v="4345837"/>
    <n v="4346607"/>
    <n v="4346607"/>
    <s v=""/>
    <x v="3"/>
  </r>
  <r>
    <x v="18"/>
    <x v="88"/>
    <s v="EV10"/>
    <x v="3"/>
    <x v="0"/>
    <x v="3"/>
    <s v="AAD_NONE"/>
    <s v="VP03050100"/>
    <s v="1"/>
    <s v="-"/>
    <n v="3888855"/>
    <n v="3889846"/>
    <n v="3890616"/>
    <n v="3890616"/>
    <s v=""/>
    <x v="3"/>
  </r>
  <r>
    <x v="18"/>
    <x v="88"/>
    <s v="EV10"/>
    <x v="3"/>
    <x v="0"/>
    <x v="24"/>
    <s v="AAD_NONE"/>
    <s v="VP03040100"/>
    <s v="1"/>
    <s v="-"/>
    <n v="22399"/>
    <n v="23406"/>
    <m/>
    <m/>
    <s v=""/>
    <x v="23"/>
  </r>
  <r>
    <x v="18"/>
    <x v="88"/>
    <s v="EV10"/>
    <x v="3"/>
    <x v="4"/>
    <x v="3"/>
    <s v="AAD_NONE"/>
    <s v="VP03040100"/>
    <s v="1"/>
    <s v="9V10-RR20-0131STRAT"/>
    <n v="292000"/>
    <n v="146000"/>
    <m/>
    <m/>
    <s v=""/>
    <x v="3"/>
  </r>
  <r>
    <x v="18"/>
    <x v="88"/>
    <s v="EV10"/>
    <x v="3"/>
    <x v="4"/>
    <x v="3"/>
    <s v="AAD_NONE"/>
    <s v="VP03040100"/>
    <s v="1"/>
    <s v="9V10-RR20-0132INNOP"/>
    <n v="238000"/>
    <n v="128000"/>
    <m/>
    <m/>
    <s v=""/>
    <x v="3"/>
  </r>
  <r>
    <x v="18"/>
    <x v="88"/>
    <s v="EV10"/>
    <x v="3"/>
    <x v="4"/>
    <x v="3"/>
    <s v="AAD_NONE"/>
    <s v="VP03040100"/>
    <s v="1"/>
    <s v="9V10-RR20-0133POPUP"/>
    <n v="56000"/>
    <n v="30000"/>
    <m/>
    <m/>
    <s v=""/>
    <x v="3"/>
  </r>
  <r>
    <x v="18"/>
    <x v="88"/>
    <s v="EV10"/>
    <x v="4"/>
    <x v="0"/>
    <x v="3"/>
    <s v="AAD_NONE"/>
    <s v="VP03010100"/>
    <s v="1"/>
    <s v="-"/>
    <n v="8510750"/>
    <n v="8531389"/>
    <n v="8531389"/>
    <n v="8531389"/>
    <s v=""/>
    <x v="3"/>
  </r>
  <r>
    <x v="18"/>
    <x v="88"/>
    <s v="EV10"/>
    <x v="4"/>
    <x v="0"/>
    <x v="3"/>
    <s v="AAD_NONE"/>
    <s v="VP03020100"/>
    <s v="1"/>
    <s v="-"/>
    <n v="8725430"/>
    <n v="8746069"/>
    <n v="8746069"/>
    <n v="8746069"/>
    <s v=""/>
    <x v="3"/>
  </r>
  <r>
    <x v="18"/>
    <x v="88"/>
    <s v="EV10"/>
    <x v="4"/>
    <x v="0"/>
    <x v="3"/>
    <s v="AAD_NONE"/>
    <s v="VP03030100"/>
    <s v="1"/>
    <s v="-"/>
    <n v="8252630"/>
    <n v="8273269"/>
    <n v="8273269"/>
    <n v="8273269"/>
    <s v=""/>
    <x v="3"/>
  </r>
  <r>
    <x v="18"/>
    <x v="88"/>
    <s v="EV10"/>
    <x v="4"/>
    <x v="0"/>
    <x v="3"/>
    <s v="AAD_NONE"/>
    <s v="VP03040100"/>
    <s v="1"/>
    <s v="-"/>
    <n v="4394945"/>
    <n v="4405265"/>
    <n v="4405265"/>
    <n v="4405265"/>
    <s v=""/>
    <x v="3"/>
  </r>
  <r>
    <x v="18"/>
    <x v="88"/>
    <s v="EV10"/>
    <x v="4"/>
    <x v="0"/>
    <x v="3"/>
    <s v="AAD_NONE"/>
    <s v="VP03050100"/>
    <s v="1"/>
    <s v="-"/>
    <n v="4171865"/>
    <n v="4182185"/>
    <n v="4182185"/>
    <n v="4182185"/>
    <s v=""/>
    <x v="3"/>
  </r>
  <r>
    <x v="18"/>
    <x v="88"/>
    <s v="EV10"/>
    <x v="4"/>
    <x v="4"/>
    <x v="3"/>
    <s v="AAD_NONE"/>
    <s v="VP03010100"/>
    <s v="1"/>
    <s v="9V10-BM21-01232VIISA"/>
    <n v="25125"/>
    <n v="25125"/>
    <n v="25125"/>
    <n v="25125"/>
    <s v=""/>
    <x v="3"/>
  </r>
  <r>
    <x v="18"/>
    <x v="88"/>
    <s v="EV10"/>
    <x v="4"/>
    <x v="4"/>
    <x v="3"/>
    <s v="AAD_NONE"/>
    <s v="VP03020100"/>
    <s v="1"/>
    <s v="9V10-BM21-01232VIISA"/>
    <n v="25125"/>
    <n v="25125"/>
    <n v="25125"/>
    <n v="25125"/>
    <s v=""/>
    <x v="3"/>
  </r>
  <r>
    <x v="18"/>
    <x v="88"/>
    <s v="EV10"/>
    <x v="4"/>
    <x v="4"/>
    <x v="3"/>
    <s v="AAD_NONE"/>
    <s v="VP03030100"/>
    <s v="1"/>
    <s v="9V10-BM21-01232KONSK"/>
    <n v="26130"/>
    <n v="26130"/>
    <n v="26130"/>
    <n v="26130"/>
    <s v=""/>
    <x v="3"/>
  </r>
  <r>
    <x v="18"/>
    <x v="88"/>
    <s v="EV10"/>
    <x v="4"/>
    <x v="4"/>
    <x v="3"/>
    <s v="AAD_NONE"/>
    <s v="VP03030100"/>
    <s v="1"/>
    <s v="9V10-BM21-01232VIISA"/>
    <n v="25125"/>
    <n v="25125"/>
    <n v="25125"/>
    <n v="25125"/>
    <s v=""/>
    <x v="3"/>
  </r>
  <r>
    <x v="18"/>
    <x v="88"/>
    <s v="EV10"/>
    <x v="4"/>
    <x v="4"/>
    <x v="3"/>
    <s v="AAD_NONE"/>
    <s v="VP03040100"/>
    <s v="1"/>
    <s v="9V10-BM21-01232VIISA"/>
    <n v="12563"/>
    <n v="12563"/>
    <n v="12563"/>
    <n v="12563"/>
    <s v=""/>
    <x v="3"/>
  </r>
  <r>
    <x v="18"/>
    <x v="88"/>
    <s v="EV10"/>
    <x v="4"/>
    <x v="4"/>
    <x v="3"/>
    <s v="AAD_NONE"/>
    <s v="VP03040100"/>
    <s v="1"/>
    <s v="9V10-RR20-0131STRAT"/>
    <n v="3200000"/>
    <n v="1581337"/>
    <m/>
    <m/>
    <s v=""/>
    <x v="3"/>
  </r>
  <r>
    <x v="18"/>
    <x v="88"/>
    <s v="EV10"/>
    <x v="4"/>
    <x v="4"/>
    <x v="3"/>
    <s v="AAD_NONE"/>
    <s v="VP03040100"/>
    <s v="1"/>
    <s v="9V10-RR20-0132INNOP"/>
    <n v="239000"/>
    <n v="144000"/>
    <m/>
    <m/>
    <s v=""/>
    <x v="3"/>
  </r>
  <r>
    <x v="18"/>
    <x v="88"/>
    <s v="EV10"/>
    <x v="4"/>
    <x v="4"/>
    <x v="3"/>
    <s v="AAD_NONE"/>
    <s v="VP03040100"/>
    <s v="1"/>
    <s v="9V10-RR20-0133POPUP"/>
    <n v="900000"/>
    <n v="333398"/>
    <m/>
    <m/>
    <s v=""/>
    <x v="3"/>
  </r>
  <r>
    <x v="18"/>
    <x v="88"/>
    <s v="EV10"/>
    <x v="4"/>
    <x v="4"/>
    <x v="3"/>
    <s v="AAD_NONE"/>
    <s v="VP03050100"/>
    <s v="1"/>
    <s v="9V10-BM21-01232VIISA"/>
    <n v="12563"/>
    <n v="12563"/>
    <n v="12563"/>
    <n v="12563"/>
    <s v=""/>
    <x v="3"/>
  </r>
  <r>
    <x v="18"/>
    <x v="88"/>
    <s v="EV10"/>
    <x v="16"/>
    <x v="0"/>
    <x v="3"/>
    <s v="AAD_NONE"/>
    <s v="VP03010100"/>
    <s v="1"/>
    <s v="-"/>
    <n v="4998173"/>
    <n v="6554377"/>
    <n v="6404377"/>
    <n v="6404377"/>
    <s v=""/>
    <x v="3"/>
  </r>
  <r>
    <x v="18"/>
    <x v="88"/>
    <s v="EV10"/>
    <x v="16"/>
    <x v="0"/>
    <x v="3"/>
    <s v="AAD_NONE"/>
    <s v="VP03020100"/>
    <s v="1"/>
    <s v="-"/>
    <n v="1255628"/>
    <n v="3054603"/>
    <n v="3054603"/>
    <n v="3054603"/>
    <s v=""/>
    <x v="3"/>
  </r>
  <r>
    <x v="18"/>
    <x v="88"/>
    <s v="EV10"/>
    <x v="16"/>
    <x v="0"/>
    <x v="3"/>
    <s v="AAD_NONE"/>
    <s v="VP03030100"/>
    <s v="1"/>
    <s v="-"/>
    <n v="185003"/>
    <n v="185003"/>
    <n v="185003"/>
    <n v="185003"/>
    <s v=""/>
    <x v="3"/>
  </r>
  <r>
    <x v="18"/>
    <x v="88"/>
    <s v="EV10"/>
    <x v="16"/>
    <x v="0"/>
    <x v="3"/>
    <s v="AAD_NONE"/>
    <s v="VP03040100"/>
    <s v="1"/>
    <s v="-"/>
    <n v="405056"/>
    <n v="2331056"/>
    <n v="2331056"/>
    <n v="2331056"/>
    <s v=""/>
    <x v="3"/>
  </r>
  <r>
    <x v="18"/>
    <x v="88"/>
    <s v="EV10"/>
    <x v="16"/>
    <x v="0"/>
    <x v="3"/>
    <s v="AAD_NONE"/>
    <s v="VP03050100"/>
    <s v="1"/>
    <s v="-"/>
    <n v="49552"/>
    <n v="49552"/>
    <n v="49552"/>
    <n v="49552"/>
    <s v=""/>
    <x v="3"/>
  </r>
  <r>
    <x v="18"/>
    <x v="88"/>
    <s v="EV10"/>
    <x v="16"/>
    <x v="0"/>
    <x v="198"/>
    <s v="AAD_NONE"/>
    <s v="VP03050100"/>
    <s v="1"/>
    <s v="-"/>
    <n v="23297171"/>
    <n v="22507171"/>
    <n v="22507171"/>
    <n v="8507171"/>
    <s v=""/>
    <x v="194"/>
  </r>
  <r>
    <x v="18"/>
    <x v="88"/>
    <s v="EV10"/>
    <x v="16"/>
    <x v="0"/>
    <x v="24"/>
    <s v="AAD_NONE"/>
    <s v="VP03040100"/>
    <s v="1"/>
    <s v="-"/>
    <n v="808200"/>
    <n v="43000"/>
    <m/>
    <m/>
    <s v=""/>
    <x v="23"/>
  </r>
  <r>
    <x v="18"/>
    <x v="88"/>
    <s v="EV10"/>
    <x v="16"/>
    <x v="4"/>
    <x v="3"/>
    <s v="AAD_NONE"/>
    <s v="VP03040100"/>
    <s v="1"/>
    <s v="9V10-RR20-0131STRAT"/>
    <n v="1606965"/>
    <n v="800000"/>
    <m/>
    <m/>
    <s v=""/>
    <x v="3"/>
  </r>
  <r>
    <x v="18"/>
    <x v="88"/>
    <s v="EV10"/>
    <x v="16"/>
    <x v="4"/>
    <x v="3"/>
    <s v="AAD_NONE"/>
    <s v="VP03040100"/>
    <s v="1"/>
    <s v="9V10-RR20-0132INNOP"/>
    <n v="198522"/>
    <m/>
    <m/>
    <m/>
    <s v=""/>
    <x v="3"/>
  </r>
  <r>
    <x v="18"/>
    <x v="88"/>
    <s v="EV10"/>
    <x v="16"/>
    <x v="4"/>
    <x v="3"/>
    <s v="AAD_NONE"/>
    <s v="VP03040100"/>
    <s v="1"/>
    <s v="9V10-RR20-0133POPUP"/>
    <n v="1874150"/>
    <n v="300000"/>
    <m/>
    <m/>
    <s v=""/>
    <x v="3"/>
  </r>
  <r>
    <x v="18"/>
    <x v="88"/>
    <s v="EV10"/>
    <x v="5"/>
    <x v="2"/>
    <x v="3"/>
    <s v="AAD_NONE"/>
    <s v="VP03010100"/>
    <s v="1"/>
    <s v="-"/>
    <n v="1390437"/>
    <n v="1390437"/>
    <n v="1390437"/>
    <n v="1390437"/>
    <s v=""/>
    <x v="3"/>
  </r>
  <r>
    <x v="18"/>
    <x v="88"/>
    <s v="EV10"/>
    <x v="5"/>
    <x v="2"/>
    <x v="3"/>
    <s v="AAD_NONE"/>
    <s v="VP03020100"/>
    <s v="1"/>
    <s v="-"/>
    <n v="1390437"/>
    <n v="1390437"/>
    <n v="1390437"/>
    <n v="1390437"/>
    <s v=""/>
    <x v="3"/>
  </r>
  <r>
    <x v="18"/>
    <x v="88"/>
    <s v="EV10"/>
    <x v="5"/>
    <x v="2"/>
    <x v="3"/>
    <s v="AAD_NONE"/>
    <s v="VP03030100"/>
    <s v="1"/>
    <s v="-"/>
    <n v="1390437"/>
    <n v="1390437"/>
    <n v="1390437"/>
    <n v="1390437"/>
    <s v=""/>
    <x v="3"/>
  </r>
  <r>
    <x v="18"/>
    <x v="88"/>
    <s v="EV10"/>
    <x v="5"/>
    <x v="2"/>
    <x v="3"/>
    <s v="AAD_NONE"/>
    <s v="VP03040100"/>
    <s v="1"/>
    <s v="-"/>
    <n v="695218"/>
    <n v="695218"/>
    <n v="695218"/>
    <n v="695218"/>
    <s v=""/>
    <x v="3"/>
  </r>
  <r>
    <x v="18"/>
    <x v="88"/>
    <s v="EV10"/>
    <x v="5"/>
    <x v="2"/>
    <x v="3"/>
    <s v="AAD_NONE"/>
    <s v="VP03050100"/>
    <s v="1"/>
    <s v="-"/>
    <n v="695218"/>
    <n v="695218"/>
    <n v="695218"/>
    <n v="695218"/>
    <s v=""/>
    <x v="3"/>
  </r>
  <r>
    <x v="18"/>
    <x v="88"/>
    <s v="EV10"/>
    <x v="10"/>
    <x v="4"/>
    <x v="3"/>
    <s v="AAD_NONE"/>
    <s v="VP03010100"/>
    <s v="1"/>
    <s v="9V10-BM21-01232VIISA"/>
    <n v="18844"/>
    <n v="18844"/>
    <n v="18844"/>
    <n v="18844"/>
    <s v=""/>
    <x v="3"/>
  </r>
  <r>
    <x v="18"/>
    <x v="88"/>
    <s v="EV10"/>
    <x v="10"/>
    <x v="4"/>
    <x v="3"/>
    <s v="AAD_NONE"/>
    <s v="VP03020100"/>
    <s v="1"/>
    <s v="9V10-BM21-01232VIISA"/>
    <n v="18844"/>
    <n v="18844"/>
    <n v="18844"/>
    <n v="18844"/>
    <s v=""/>
    <x v="3"/>
  </r>
  <r>
    <x v="18"/>
    <x v="88"/>
    <s v="EV10"/>
    <x v="10"/>
    <x v="4"/>
    <x v="3"/>
    <s v="AAD_NONE"/>
    <s v="VP03030100"/>
    <s v="1"/>
    <s v="9V10-BM21-01232KONSK"/>
    <n v="19598"/>
    <n v="19598"/>
    <n v="19598"/>
    <n v="19598"/>
    <s v=""/>
    <x v="3"/>
  </r>
  <r>
    <x v="18"/>
    <x v="88"/>
    <s v="EV10"/>
    <x v="10"/>
    <x v="4"/>
    <x v="3"/>
    <s v="AAD_NONE"/>
    <s v="VP03030100"/>
    <s v="1"/>
    <s v="9V10-BM21-01232VIISA"/>
    <n v="18844"/>
    <n v="18844"/>
    <n v="18844"/>
    <n v="18844"/>
    <s v=""/>
    <x v="3"/>
  </r>
  <r>
    <x v="18"/>
    <x v="88"/>
    <s v="EV10"/>
    <x v="10"/>
    <x v="4"/>
    <x v="3"/>
    <s v="AAD_NONE"/>
    <s v="VP03040100"/>
    <s v="1"/>
    <s v="9V10-BM21-01232VIISA"/>
    <n v="9422"/>
    <n v="9422"/>
    <n v="9422"/>
    <n v="9422"/>
    <s v=""/>
    <x v="3"/>
  </r>
  <r>
    <x v="18"/>
    <x v="88"/>
    <s v="EV10"/>
    <x v="10"/>
    <x v="4"/>
    <x v="3"/>
    <s v="AAD_NONE"/>
    <s v="VP03040100"/>
    <s v="1"/>
    <s v="9V10-RR20-0131STRAT"/>
    <n v="5098965"/>
    <n v="2527337"/>
    <m/>
    <m/>
    <s v=""/>
    <x v="3"/>
  </r>
  <r>
    <x v="18"/>
    <x v="88"/>
    <s v="EV10"/>
    <x v="10"/>
    <x v="4"/>
    <x v="3"/>
    <s v="AAD_NONE"/>
    <s v="VP03040100"/>
    <s v="1"/>
    <s v="9V10-RR20-0132INNOP"/>
    <n v="3760522"/>
    <n v="621922"/>
    <m/>
    <m/>
    <s v=""/>
    <x v="3"/>
  </r>
  <r>
    <x v="18"/>
    <x v="88"/>
    <s v="EV10"/>
    <x v="10"/>
    <x v="4"/>
    <x v="3"/>
    <s v="AAD_NONE"/>
    <s v="VP03040100"/>
    <s v="1"/>
    <s v="9V10-RR20-0133POPUP"/>
    <n v="2830150"/>
    <n v="663398"/>
    <m/>
    <m/>
    <s v=""/>
    <x v="3"/>
  </r>
  <r>
    <x v="18"/>
    <x v="88"/>
    <s v="EV10"/>
    <x v="10"/>
    <x v="4"/>
    <x v="3"/>
    <s v="AAD_NONE"/>
    <s v="VP03050100"/>
    <s v="1"/>
    <s v="9V10-BM21-01232VIISA"/>
    <n v="9422"/>
    <n v="9422"/>
    <n v="9422"/>
    <n v="9422"/>
    <s v=""/>
    <x v="3"/>
  </r>
  <r>
    <x v="18"/>
    <x v="88"/>
    <s v="EV10"/>
    <x v="8"/>
    <x v="1"/>
    <x v="3"/>
    <s v="AAD_NONE"/>
    <s v="XX01000000"/>
    <s v="1"/>
    <s v="-"/>
    <n v="981839"/>
    <n v="461839"/>
    <n v="181839"/>
    <n v="181839"/>
    <s v=""/>
    <x v="3"/>
  </r>
  <r>
    <x v="18"/>
    <x v="88"/>
    <s v="EV10"/>
    <x v="25"/>
    <x v="7"/>
    <x v="3"/>
    <s v="AAD_NONE"/>
    <s v="VP03010100"/>
    <s v="1"/>
    <s v="-"/>
    <n v="60750"/>
    <m/>
    <m/>
    <m/>
    <s v=""/>
    <x v="3"/>
  </r>
  <r>
    <x v="18"/>
    <x v="88"/>
    <s v="EV10"/>
    <x v="25"/>
    <x v="7"/>
    <x v="3"/>
    <s v="AAD_NONE"/>
    <s v="VP03020100"/>
    <s v="1"/>
    <s v="-"/>
    <n v="60750"/>
    <m/>
    <m/>
    <m/>
    <s v=""/>
    <x v="3"/>
  </r>
  <r>
    <x v="18"/>
    <x v="88"/>
    <s v="EV10"/>
    <x v="25"/>
    <x v="7"/>
    <x v="3"/>
    <s v="AAD_NONE"/>
    <s v="VP03030100"/>
    <s v="1"/>
    <s v="-"/>
    <n v="60750"/>
    <m/>
    <m/>
    <m/>
    <s v=""/>
    <x v="3"/>
  </r>
  <r>
    <x v="18"/>
    <x v="88"/>
    <s v="EV10"/>
    <x v="25"/>
    <x v="7"/>
    <x v="3"/>
    <s v="AAD_NONE"/>
    <s v="VP03040100"/>
    <s v="1"/>
    <s v="-"/>
    <n v="30375"/>
    <m/>
    <m/>
    <m/>
    <s v=""/>
    <x v="3"/>
  </r>
  <r>
    <x v="18"/>
    <x v="88"/>
    <s v="EV10"/>
    <x v="25"/>
    <x v="7"/>
    <x v="3"/>
    <s v="AAD_NONE"/>
    <s v="VP03050100"/>
    <s v="1"/>
    <s v="-"/>
    <n v="30375"/>
    <m/>
    <m/>
    <m/>
    <s v=""/>
    <x v="3"/>
  </r>
  <r>
    <x v="18"/>
    <x v="88"/>
    <s v="EV10"/>
    <x v="54"/>
    <x v="1"/>
    <x v="3"/>
    <s v="AAD_NONE"/>
    <s v="XX01000000"/>
    <s v="1"/>
    <s v="-"/>
    <n v="2000000"/>
    <n v="2000000"/>
    <n v="2000000"/>
    <n v="2000000"/>
    <s v=""/>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05CCFFE-1558-40C8-9C9F-1921DD8357DD}" name="PivotTable-liigendtabel3" cacheId="0" applyNumberFormats="0" applyBorderFormats="0" applyFontFormats="0" applyPatternFormats="0" applyAlignmentFormats="0" applyWidthHeightFormats="1" dataCaption="Väärtused" updatedVersion="8" minRefreshableVersion="3" itemPrintTitles="1" createdVersion="8" indent="0" outline="1" outlineData="1" multipleFieldFilters="0">
  <location ref="B6:F19" firstHeaderRow="0" firstDataRow="1" firstDataCol="1" rowPageCount="3" colPageCount="1"/>
  <pivotFields count="16">
    <pivotField axis="axisRow" showAll="0">
      <items count="20">
        <item x="6"/>
        <item x="7"/>
        <item x="8"/>
        <item x="9"/>
        <item x="10"/>
        <item x="11"/>
        <item x="13"/>
        <item x="12"/>
        <item x="5"/>
        <item h="1" x="0"/>
        <item h="1" x="4"/>
        <item h="1" x="2"/>
        <item h="1" x="16"/>
        <item x="14"/>
        <item x="17"/>
        <item h="1" x="1"/>
        <item h="1" x="15"/>
        <item x="18"/>
        <item h="1" x="3"/>
        <item t="default"/>
      </items>
    </pivotField>
    <pivotField showAll="0">
      <items count="90">
        <item x="34"/>
        <item x="16"/>
        <item x="44"/>
        <item x="11"/>
        <item x="12"/>
        <item x="19"/>
        <item x="48"/>
        <item x="40"/>
        <item x="51"/>
        <item x="64"/>
        <item x="1"/>
        <item x="14"/>
        <item x="7"/>
        <item x="23"/>
        <item x="78"/>
        <item x="17"/>
        <item x="37"/>
        <item x="73"/>
        <item x="13"/>
        <item x="39"/>
        <item x="41"/>
        <item x="42"/>
        <item x="38"/>
        <item x="21"/>
        <item x="36"/>
        <item x="46"/>
        <item x="65"/>
        <item x="54"/>
        <item x="67"/>
        <item x="47"/>
        <item x="52"/>
        <item x="35"/>
        <item x="77"/>
        <item x="18"/>
        <item x="62"/>
        <item x="61"/>
        <item x="29"/>
        <item x="74"/>
        <item x="66"/>
        <item x="70"/>
        <item x="71"/>
        <item x="49"/>
        <item x="15"/>
        <item x="82"/>
        <item x="60"/>
        <item x="20"/>
        <item x="57"/>
        <item x="55"/>
        <item x="8"/>
        <item x="9"/>
        <item x="69"/>
        <item x="10"/>
        <item x="6"/>
        <item x="0"/>
        <item x="5"/>
        <item x="3"/>
        <item x="45"/>
        <item x="80"/>
        <item x="59"/>
        <item x="76"/>
        <item x="72"/>
        <item x="75"/>
        <item x="87"/>
        <item x="83"/>
        <item x="81"/>
        <item x="68"/>
        <item x="24"/>
        <item x="22"/>
        <item x="33"/>
        <item x="56"/>
        <item x="28"/>
        <item x="27"/>
        <item x="26"/>
        <item x="32"/>
        <item x="86"/>
        <item x="85"/>
        <item x="84"/>
        <item x="43"/>
        <item x="58"/>
        <item x="2"/>
        <item x="79"/>
        <item x="30"/>
        <item x="63"/>
        <item x="53"/>
        <item x="25"/>
        <item x="31"/>
        <item x="50"/>
        <item x="88"/>
        <item x="4"/>
        <item t="default"/>
      </items>
    </pivotField>
    <pivotField showAll="0"/>
    <pivotField axis="axisPage" multipleItemSelectionAllowed="1" showAll="0">
      <items count="57">
        <item h="1" x="14"/>
        <item h="1" x="0"/>
        <item h="1" x="26"/>
        <item h="1" x="27"/>
        <item h="1" x="34"/>
        <item h="1" x="38"/>
        <item h="1" x="39"/>
        <item h="1" x="46"/>
        <item h="1" x="40"/>
        <item h="1" x="41"/>
        <item h="1" x="42"/>
        <item h="1" x="43"/>
        <item h="1" x="44"/>
        <item h="1" x="47"/>
        <item h="1" x="48"/>
        <item h="1" x="49"/>
        <item h="1" x="50"/>
        <item h="1" x="51"/>
        <item h="1" x="45"/>
        <item h="1" x="37"/>
        <item h="1" x="11"/>
        <item h="1" x="22"/>
        <item h="1" x="31"/>
        <item h="1" x="53"/>
        <item h="1" x="23"/>
        <item h="1" x="54"/>
        <item h="1" x="12"/>
        <item h="1" x="9"/>
        <item h="1" x="18"/>
        <item h="1" x="20"/>
        <item h="1" x="10"/>
        <item h="1" x="32"/>
        <item h="1" x="29"/>
        <item h="1" x="33"/>
        <item h="1" x="21"/>
        <item h="1" x="30"/>
        <item h="1" x="19"/>
        <item h="1" x="2"/>
        <item x="16"/>
        <item x="6"/>
        <item h="1" x="7"/>
        <item x="3"/>
        <item x="4"/>
        <item h="1" x="17"/>
        <item h="1" x="24"/>
        <item h="1" x="55"/>
        <item h="1" x="8"/>
        <item h="1" x="1"/>
        <item h="1" x="52"/>
        <item h="1" x="5"/>
        <item h="1" x="13"/>
        <item h="1" x="28"/>
        <item h="1" x="15"/>
        <item h="1" x="36"/>
        <item h="1" x="35"/>
        <item h="1" x="25"/>
        <item t="default"/>
      </items>
    </pivotField>
    <pivotField axis="axisPage" multipleItemSelectionAllowed="1" showAll="0">
      <items count="20">
        <item h="1" x="1"/>
        <item x="0"/>
        <item h="1" x="6"/>
        <item h="1" x="4"/>
        <item h="1" x="5"/>
        <item h="1" x="7"/>
        <item h="1" x="3"/>
        <item h="1" x="10"/>
        <item h="1" x="15"/>
        <item h="1" x="18"/>
        <item h="1" x="13"/>
        <item h="1" x="16"/>
        <item h="1" x="17"/>
        <item h="1" x="11"/>
        <item h="1" x="12"/>
        <item h="1" x="14"/>
        <item h="1" x="9"/>
        <item h="1" x="8"/>
        <item h="1" x="2"/>
        <item t="default"/>
      </items>
    </pivotField>
    <pivotField showAll="0">
      <items count="200">
        <item x="3"/>
        <item x="20"/>
        <item x="27"/>
        <item x="10"/>
        <item x="0"/>
        <item x="145"/>
        <item x="2"/>
        <item x="140"/>
        <item x="28"/>
        <item x="17"/>
        <item x="149"/>
        <item x="48"/>
        <item x="66"/>
        <item x="51"/>
        <item x="50"/>
        <item x="18"/>
        <item x="125"/>
        <item x="21"/>
        <item x="30"/>
        <item x="29"/>
        <item x="19"/>
        <item x="31"/>
        <item x="65"/>
        <item x="47"/>
        <item x="44"/>
        <item x="45"/>
        <item x="46"/>
        <item x="49"/>
        <item x="52"/>
        <item x="67"/>
        <item x="103"/>
        <item x="84"/>
        <item x="85"/>
        <item x="83"/>
        <item x="104"/>
        <item x="72"/>
        <item x="94"/>
        <item x="73"/>
        <item x="74"/>
        <item x="75"/>
        <item x="76"/>
        <item x="77"/>
        <item x="78"/>
        <item x="98"/>
        <item x="95"/>
        <item x="79"/>
        <item x="96"/>
        <item x="97"/>
        <item x="106"/>
        <item x="91"/>
        <item x="87"/>
        <item x="99"/>
        <item x="86"/>
        <item x="92"/>
        <item x="93"/>
        <item x="88"/>
        <item x="89"/>
        <item x="90"/>
        <item x="100"/>
        <item x="101"/>
        <item x="80"/>
        <item x="81"/>
        <item x="71"/>
        <item x="82"/>
        <item x="105"/>
        <item x="112"/>
        <item x="113"/>
        <item x="116"/>
        <item x="117"/>
        <item x="118"/>
        <item x="114"/>
        <item x="115"/>
        <item x="126"/>
        <item x="127"/>
        <item x="132"/>
        <item x="129"/>
        <item x="130"/>
        <item x="131"/>
        <item x="146"/>
        <item x="148"/>
        <item x="147"/>
        <item x="168"/>
        <item x="167"/>
        <item x="196"/>
        <item x="1"/>
        <item x="157"/>
        <item x="26"/>
        <item x="9"/>
        <item x="136"/>
        <item x="137"/>
        <item x="139"/>
        <item x="153"/>
        <item x="161"/>
        <item x="165"/>
        <item x="166"/>
        <item x="169"/>
        <item x="124"/>
        <item x="111"/>
        <item x="42"/>
        <item x="155"/>
        <item x="154"/>
        <item x="12"/>
        <item x="13"/>
        <item x="135"/>
        <item x="39"/>
        <item x="69"/>
        <item x="68"/>
        <item x="160"/>
        <item x="159"/>
        <item x="107"/>
        <item x="7"/>
        <item x="24"/>
        <item x="152"/>
        <item x="162"/>
        <item x="23"/>
        <item x="32"/>
        <item x="22"/>
        <item x="25"/>
        <item x="33"/>
        <item x="41"/>
        <item x="35"/>
        <item x="37"/>
        <item x="43"/>
        <item x="38"/>
        <item x="40"/>
        <item x="36"/>
        <item x="34"/>
        <item x="53"/>
        <item x="59"/>
        <item x="56"/>
        <item x="57"/>
        <item x="54"/>
        <item x="55"/>
        <item x="64"/>
        <item x="60"/>
        <item x="58"/>
        <item x="61"/>
        <item x="62"/>
        <item x="102"/>
        <item x="108"/>
        <item x="109"/>
        <item x="110"/>
        <item x="119"/>
        <item x="120"/>
        <item x="121"/>
        <item x="122"/>
        <item x="123"/>
        <item x="128"/>
        <item x="134"/>
        <item x="133"/>
        <item x="138"/>
        <item x="142"/>
        <item x="141"/>
        <item x="143"/>
        <item x="150"/>
        <item x="151"/>
        <item x="144"/>
        <item x="170"/>
        <item x="171"/>
        <item x="172"/>
        <item x="173"/>
        <item x="174"/>
        <item x="175"/>
        <item x="176"/>
        <item x="177"/>
        <item x="178"/>
        <item x="179"/>
        <item x="185"/>
        <item x="186"/>
        <item x="187"/>
        <item x="188"/>
        <item x="189"/>
        <item x="190"/>
        <item x="191"/>
        <item x="183"/>
        <item x="180"/>
        <item x="181"/>
        <item x="182"/>
        <item x="194"/>
        <item x="184"/>
        <item x="192"/>
        <item x="195"/>
        <item x="163"/>
        <item x="193"/>
        <item x="164"/>
        <item x="198"/>
        <item x="197"/>
        <item x="8"/>
        <item x="4"/>
        <item x="5"/>
        <item x="6"/>
        <item x="11"/>
        <item x="14"/>
        <item x="15"/>
        <item x="16"/>
        <item x="158"/>
        <item x="63"/>
        <item x="156"/>
        <item x="70"/>
        <item t="default"/>
      </items>
    </pivotField>
    <pivotField showAll="0"/>
    <pivotField showAll="0"/>
    <pivotField showAll="0"/>
    <pivotField showAll="0"/>
    <pivotField dataField="1" showAll="0"/>
    <pivotField dataField="1" showAll="0"/>
    <pivotField dataField="1" showAll="0"/>
    <pivotField dataField="1" showAll="0"/>
    <pivotField showAll="0"/>
    <pivotField axis="axisPage" multipleItemSelectionAllowed="1" showAll="0">
      <items count="196">
        <item x="124"/>
        <item x="193"/>
        <item x="34"/>
        <item x="174"/>
        <item x="54"/>
        <item x="57"/>
        <item x="55"/>
        <item x="100"/>
        <item x="194"/>
        <item x="6"/>
        <item x="133"/>
        <item x="53"/>
        <item x="52"/>
        <item x="179"/>
        <item x="80"/>
        <item x="126"/>
        <item x="26"/>
        <item x="66"/>
        <item x="21"/>
        <item x="98"/>
        <item x="157"/>
        <item x="30"/>
        <item x="115"/>
        <item x="109"/>
        <item x="106"/>
        <item x="59"/>
        <item x="70"/>
        <item x="163"/>
        <item x="73"/>
        <item x="139"/>
        <item x="173"/>
        <item x="117"/>
        <item x="135"/>
        <item x="65"/>
        <item x="19"/>
        <item x="28"/>
        <item x="108"/>
        <item x="43"/>
        <item x="24"/>
        <item x="51"/>
        <item x="185"/>
        <item x="144"/>
        <item x="20"/>
        <item x="10"/>
        <item x="62"/>
        <item x="146"/>
        <item x="141"/>
        <item x="138"/>
        <item x="0"/>
        <item x="85"/>
        <item x="111"/>
        <item x="78"/>
        <item x="77"/>
        <item x="177"/>
        <item x="45"/>
        <item x="50"/>
        <item x="186"/>
        <item x="128"/>
        <item x="79"/>
        <item x="72"/>
        <item x="68"/>
        <item x="162"/>
        <item x="189"/>
        <item x="16"/>
        <item x="36"/>
        <item x="38"/>
        <item x="37"/>
        <item x="171"/>
        <item x="82"/>
        <item x="159"/>
        <item x="33"/>
        <item x="90"/>
        <item x="89"/>
        <item x="129"/>
        <item x="114"/>
        <item x="97"/>
        <item x="148"/>
        <item x="44"/>
        <item x="58"/>
        <item x="104"/>
        <item x="47"/>
        <item x="63"/>
        <item x="46"/>
        <item x="42"/>
        <item x="94"/>
        <item x="127"/>
        <item x="130"/>
        <item x="136"/>
        <item x="17"/>
        <item x="49"/>
        <item x="86"/>
        <item x="113"/>
        <item x="103"/>
        <item x="18"/>
        <item x="156"/>
        <item x="116"/>
        <item x="175"/>
        <item x="40"/>
        <item x="188"/>
        <item x="160"/>
        <item x="12"/>
        <item x="140"/>
        <item x="168"/>
        <item x="187"/>
        <item x="11"/>
        <item x="35"/>
        <item x="184"/>
        <item x="3"/>
        <item x="170"/>
        <item x="76"/>
        <item x="69"/>
        <item x="172"/>
        <item x="105"/>
        <item x="107"/>
        <item x="110"/>
        <item h="1" x="9"/>
        <item x="64"/>
        <item x="83"/>
        <item x="134"/>
        <item x="178"/>
        <item x="5"/>
        <item x="2"/>
        <item x="7"/>
        <item x="56"/>
        <item x="1"/>
        <item x="4"/>
        <item x="183"/>
        <item x="181"/>
        <item x="14"/>
        <item x="131"/>
        <item x="95"/>
        <item x="165"/>
        <item x="22"/>
        <item x="102"/>
        <item x="75"/>
        <item x="101"/>
        <item x="23"/>
        <item x="67"/>
        <item x="84"/>
        <item x="96"/>
        <item x="166"/>
        <item x="61"/>
        <item x="154"/>
        <item x="143"/>
        <item x="142"/>
        <item x="161"/>
        <item x="60"/>
        <item x="167"/>
        <item x="39"/>
        <item x="191"/>
        <item x="122"/>
        <item x="137"/>
        <item x="48"/>
        <item x="81"/>
        <item x="29"/>
        <item x="88"/>
        <item x="99"/>
        <item x="151"/>
        <item x="32"/>
        <item x="112"/>
        <item x="164"/>
        <item x="150"/>
        <item x="149"/>
        <item x="147"/>
        <item x="87"/>
        <item x="93"/>
        <item x="27"/>
        <item x="92"/>
        <item x="155"/>
        <item x="176"/>
        <item x="121"/>
        <item x="118"/>
        <item x="125"/>
        <item x="119"/>
        <item x="120"/>
        <item x="41"/>
        <item x="123"/>
        <item x="153"/>
        <item x="152"/>
        <item x="13"/>
        <item x="8"/>
        <item x="169"/>
        <item x="190"/>
        <item x="91"/>
        <item x="192"/>
        <item x="71"/>
        <item x="145"/>
        <item x="132"/>
        <item x="182"/>
        <item x="15"/>
        <item x="31"/>
        <item x="25"/>
        <item x="180"/>
        <item x="158"/>
        <item x="74"/>
        <item t="default"/>
      </items>
    </pivotField>
  </pivotFields>
  <rowFields count="1">
    <field x="0"/>
  </rowFields>
  <rowItems count="13">
    <i>
      <x/>
    </i>
    <i>
      <x v="1"/>
    </i>
    <i>
      <x v="2"/>
    </i>
    <i>
      <x v="3"/>
    </i>
    <i>
      <x v="4"/>
    </i>
    <i>
      <x v="5"/>
    </i>
    <i>
      <x v="6"/>
    </i>
    <i>
      <x v="7"/>
    </i>
    <i>
      <x v="8"/>
    </i>
    <i>
      <x v="13"/>
    </i>
    <i>
      <x v="14"/>
    </i>
    <i>
      <x v="17"/>
    </i>
    <i t="grand">
      <x/>
    </i>
  </rowItems>
  <colFields count="1">
    <field x="-2"/>
  </colFields>
  <colItems count="4">
    <i>
      <x/>
    </i>
    <i i="1">
      <x v="1"/>
    </i>
    <i i="2">
      <x v="2"/>
    </i>
    <i i="3">
      <x v="3"/>
    </i>
  </colItems>
  <pageFields count="3">
    <pageField fld="3" hier="-1"/>
    <pageField fld="4" hier="-1"/>
    <pageField fld="15" hier="-1"/>
  </pageFields>
  <dataFields count="4">
    <dataField name=" 2025" fld="10" baseField="0" baseItem="0" numFmtId="3"/>
    <dataField name=" 2026" fld="11" baseField="0" baseItem="0" numFmtId="3"/>
    <dataField name=" 2027" fld="12" baseField="0" baseItem="0" numFmtId="3"/>
    <dataField name=" 2028" fld="1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ACFDFD8-E067-4871-B267-550BA3A0D18E}" name="PivotTable-liigendtabel1" cacheId="0" applyNumberFormats="0" applyBorderFormats="0" applyFontFormats="0" applyPatternFormats="0" applyAlignmentFormats="0" applyWidthHeightFormats="1" dataCaption="Väärtused" updatedVersion="8" minRefreshableVersion="3" itemPrintTitles="1" createdVersion="8" indent="0" outline="1" outlineData="1" multipleFieldFilters="0">
  <location ref="A6:E19" firstHeaderRow="0" firstDataRow="1" firstDataCol="1" rowPageCount="3" colPageCount="1"/>
  <pivotFields count="16">
    <pivotField axis="axisRow" showAll="0">
      <items count="20">
        <item x="6"/>
        <item x="7"/>
        <item x="8"/>
        <item x="9"/>
        <item x="10"/>
        <item x="11"/>
        <item x="13"/>
        <item x="12"/>
        <item x="5"/>
        <item h="1" x="0"/>
        <item h="1" x="4"/>
        <item h="1" x="2"/>
        <item h="1" x="16"/>
        <item x="14"/>
        <item x="17"/>
        <item h="1" x="1"/>
        <item h="1" x="15"/>
        <item x="18"/>
        <item h="1" x="3"/>
        <item t="default"/>
      </items>
    </pivotField>
    <pivotField showAll="0">
      <items count="90">
        <item x="34"/>
        <item x="16"/>
        <item x="44"/>
        <item x="11"/>
        <item x="12"/>
        <item x="19"/>
        <item x="48"/>
        <item x="40"/>
        <item x="51"/>
        <item x="64"/>
        <item x="1"/>
        <item x="14"/>
        <item x="7"/>
        <item x="23"/>
        <item x="78"/>
        <item x="17"/>
        <item x="37"/>
        <item x="73"/>
        <item x="13"/>
        <item x="39"/>
        <item x="41"/>
        <item x="42"/>
        <item x="38"/>
        <item x="21"/>
        <item x="36"/>
        <item x="46"/>
        <item x="65"/>
        <item x="54"/>
        <item x="67"/>
        <item x="47"/>
        <item x="52"/>
        <item x="35"/>
        <item x="77"/>
        <item x="18"/>
        <item x="62"/>
        <item x="61"/>
        <item x="29"/>
        <item x="74"/>
        <item x="66"/>
        <item x="70"/>
        <item x="71"/>
        <item x="49"/>
        <item x="15"/>
        <item x="82"/>
        <item x="60"/>
        <item x="20"/>
        <item x="57"/>
        <item x="55"/>
        <item x="8"/>
        <item x="9"/>
        <item x="69"/>
        <item x="10"/>
        <item x="6"/>
        <item x="0"/>
        <item x="5"/>
        <item x="3"/>
        <item x="45"/>
        <item x="80"/>
        <item x="59"/>
        <item x="76"/>
        <item x="72"/>
        <item x="75"/>
        <item x="87"/>
        <item x="83"/>
        <item x="81"/>
        <item x="68"/>
        <item x="24"/>
        <item x="22"/>
        <item x="33"/>
        <item x="56"/>
        <item x="28"/>
        <item x="27"/>
        <item x="26"/>
        <item x="32"/>
        <item x="86"/>
        <item x="85"/>
        <item x="84"/>
        <item x="43"/>
        <item x="58"/>
        <item x="2"/>
        <item x="79"/>
        <item x="30"/>
        <item x="63"/>
        <item x="53"/>
        <item x="25"/>
        <item x="31"/>
        <item x="50"/>
        <item x="88"/>
        <item x="4"/>
        <item t="default"/>
      </items>
    </pivotField>
    <pivotField showAll="0"/>
    <pivotField axis="axisPage" multipleItemSelectionAllowed="1" showAll="0">
      <items count="57">
        <item h="1" x="14"/>
        <item h="1" x="0"/>
        <item h="1" x="26"/>
        <item h="1" x="27"/>
        <item h="1" x="34"/>
        <item h="1" x="38"/>
        <item h="1" x="39"/>
        <item h="1" x="46"/>
        <item h="1" x="40"/>
        <item h="1" x="41"/>
        <item h="1" x="42"/>
        <item h="1" x="43"/>
        <item h="1" x="44"/>
        <item h="1" x="47"/>
        <item h="1" x="48"/>
        <item h="1" x="49"/>
        <item h="1" x="50"/>
        <item h="1" x="51"/>
        <item h="1" x="45"/>
        <item h="1" x="37"/>
        <item h="1" x="11"/>
        <item h="1" x="22"/>
        <item h="1" x="31"/>
        <item h="1" x="53"/>
        <item h="1" x="23"/>
        <item h="1" x="54"/>
        <item h="1" x="12"/>
        <item h="1" x="9"/>
        <item h="1" x="18"/>
        <item h="1" x="20"/>
        <item h="1" x="10"/>
        <item h="1" x="32"/>
        <item h="1" x="29"/>
        <item h="1" x="33"/>
        <item h="1" x="21"/>
        <item h="1" x="30"/>
        <item h="1" x="19"/>
        <item h="1" x="2"/>
        <item h="1" x="16"/>
        <item h="1" x="6"/>
        <item h="1" x="7"/>
        <item x="3"/>
        <item h="1" x="4"/>
        <item h="1" x="17"/>
        <item h="1" x="24"/>
        <item h="1" x="55"/>
        <item h="1" x="8"/>
        <item h="1" x="1"/>
        <item h="1" x="52"/>
        <item h="1" x="5"/>
        <item h="1" x="13"/>
        <item h="1" x="28"/>
        <item h="1" x="15"/>
        <item h="1" x="36"/>
        <item h="1" x="35"/>
        <item h="1" x="25"/>
        <item t="default"/>
      </items>
    </pivotField>
    <pivotField axis="axisPage" multipleItemSelectionAllowed="1" showAll="0">
      <items count="20">
        <item h="1" x="1"/>
        <item x="0"/>
        <item h="1" x="6"/>
        <item h="1" x="4"/>
        <item h="1" x="5"/>
        <item h="1" x="7"/>
        <item h="1" x="3"/>
        <item h="1" x="10"/>
        <item h="1" x="15"/>
        <item h="1" x="18"/>
        <item h="1" x="13"/>
        <item h="1" x="16"/>
        <item h="1" x="17"/>
        <item h="1" x="11"/>
        <item h="1" x="12"/>
        <item h="1" x="14"/>
        <item h="1" x="9"/>
        <item h="1" x="8"/>
        <item h="1" x="2"/>
        <item t="default"/>
      </items>
    </pivotField>
    <pivotField showAll="0">
      <items count="200">
        <item x="3"/>
        <item x="20"/>
        <item x="27"/>
        <item x="10"/>
        <item x="0"/>
        <item x="145"/>
        <item x="2"/>
        <item x="140"/>
        <item x="28"/>
        <item x="17"/>
        <item x="149"/>
        <item x="48"/>
        <item x="66"/>
        <item x="51"/>
        <item x="50"/>
        <item x="18"/>
        <item x="125"/>
        <item x="21"/>
        <item x="30"/>
        <item x="29"/>
        <item x="19"/>
        <item x="31"/>
        <item x="65"/>
        <item x="47"/>
        <item x="44"/>
        <item x="45"/>
        <item x="46"/>
        <item x="49"/>
        <item x="52"/>
        <item x="67"/>
        <item x="103"/>
        <item x="84"/>
        <item x="85"/>
        <item x="83"/>
        <item x="104"/>
        <item x="72"/>
        <item x="94"/>
        <item x="73"/>
        <item x="74"/>
        <item x="75"/>
        <item x="76"/>
        <item x="77"/>
        <item x="78"/>
        <item x="98"/>
        <item x="95"/>
        <item x="79"/>
        <item x="96"/>
        <item x="97"/>
        <item x="106"/>
        <item x="91"/>
        <item x="87"/>
        <item x="99"/>
        <item x="86"/>
        <item x="92"/>
        <item x="93"/>
        <item x="88"/>
        <item x="89"/>
        <item x="90"/>
        <item x="100"/>
        <item x="101"/>
        <item x="80"/>
        <item x="81"/>
        <item x="71"/>
        <item x="82"/>
        <item x="105"/>
        <item x="112"/>
        <item x="113"/>
        <item x="116"/>
        <item x="117"/>
        <item x="118"/>
        <item x="114"/>
        <item x="115"/>
        <item x="126"/>
        <item x="127"/>
        <item x="132"/>
        <item x="129"/>
        <item x="130"/>
        <item x="131"/>
        <item x="146"/>
        <item x="148"/>
        <item x="147"/>
        <item x="168"/>
        <item x="167"/>
        <item x="196"/>
        <item x="1"/>
        <item x="157"/>
        <item x="26"/>
        <item x="9"/>
        <item x="136"/>
        <item x="137"/>
        <item x="139"/>
        <item x="153"/>
        <item x="161"/>
        <item x="165"/>
        <item x="166"/>
        <item x="169"/>
        <item x="124"/>
        <item x="111"/>
        <item x="42"/>
        <item x="155"/>
        <item x="154"/>
        <item x="12"/>
        <item x="13"/>
        <item x="135"/>
        <item x="39"/>
        <item x="69"/>
        <item x="68"/>
        <item x="160"/>
        <item x="159"/>
        <item x="107"/>
        <item x="7"/>
        <item x="24"/>
        <item x="152"/>
        <item x="162"/>
        <item x="23"/>
        <item x="32"/>
        <item x="22"/>
        <item x="25"/>
        <item x="33"/>
        <item x="41"/>
        <item x="35"/>
        <item x="37"/>
        <item x="43"/>
        <item x="38"/>
        <item x="40"/>
        <item x="36"/>
        <item x="34"/>
        <item x="53"/>
        <item x="59"/>
        <item x="56"/>
        <item x="57"/>
        <item x="54"/>
        <item x="55"/>
        <item x="64"/>
        <item x="60"/>
        <item x="58"/>
        <item x="61"/>
        <item x="62"/>
        <item x="102"/>
        <item x="108"/>
        <item x="109"/>
        <item x="110"/>
        <item x="119"/>
        <item x="120"/>
        <item x="121"/>
        <item x="122"/>
        <item x="123"/>
        <item x="128"/>
        <item x="134"/>
        <item x="133"/>
        <item x="138"/>
        <item x="142"/>
        <item x="141"/>
        <item x="143"/>
        <item x="150"/>
        <item x="151"/>
        <item x="144"/>
        <item x="170"/>
        <item x="171"/>
        <item x="172"/>
        <item x="173"/>
        <item x="174"/>
        <item x="175"/>
        <item x="176"/>
        <item x="177"/>
        <item x="178"/>
        <item x="179"/>
        <item x="185"/>
        <item x="186"/>
        <item x="187"/>
        <item x="188"/>
        <item x="189"/>
        <item x="190"/>
        <item x="191"/>
        <item x="183"/>
        <item x="180"/>
        <item x="181"/>
        <item x="182"/>
        <item x="194"/>
        <item x="184"/>
        <item x="192"/>
        <item x="195"/>
        <item x="163"/>
        <item x="193"/>
        <item x="164"/>
        <item x="198"/>
        <item x="197"/>
        <item x="8"/>
        <item x="4"/>
        <item x="5"/>
        <item x="6"/>
        <item x="11"/>
        <item x="14"/>
        <item x="15"/>
        <item x="16"/>
        <item x="158"/>
        <item x="63"/>
        <item x="156"/>
        <item x="70"/>
        <item t="default"/>
      </items>
    </pivotField>
    <pivotField showAll="0"/>
    <pivotField showAll="0"/>
    <pivotField showAll="0"/>
    <pivotField showAll="0"/>
    <pivotField dataField="1" showAll="0"/>
    <pivotField dataField="1" showAll="0"/>
    <pivotField dataField="1" showAll="0"/>
    <pivotField dataField="1" showAll="0"/>
    <pivotField showAll="0"/>
    <pivotField axis="axisPage" showAll="0">
      <items count="196">
        <item x="124"/>
        <item x="193"/>
        <item x="34"/>
        <item x="174"/>
        <item x="54"/>
        <item x="57"/>
        <item x="55"/>
        <item x="100"/>
        <item x="194"/>
        <item x="6"/>
        <item x="133"/>
        <item x="53"/>
        <item x="52"/>
        <item x="179"/>
        <item x="80"/>
        <item x="126"/>
        <item x="26"/>
        <item x="66"/>
        <item x="21"/>
        <item x="98"/>
        <item x="157"/>
        <item x="30"/>
        <item x="115"/>
        <item x="109"/>
        <item x="106"/>
        <item x="59"/>
        <item x="70"/>
        <item x="163"/>
        <item x="73"/>
        <item x="139"/>
        <item x="173"/>
        <item x="117"/>
        <item x="135"/>
        <item x="65"/>
        <item x="19"/>
        <item x="28"/>
        <item x="108"/>
        <item x="43"/>
        <item x="24"/>
        <item x="51"/>
        <item x="185"/>
        <item x="144"/>
        <item x="20"/>
        <item x="10"/>
        <item x="62"/>
        <item x="146"/>
        <item x="141"/>
        <item x="138"/>
        <item x="0"/>
        <item x="85"/>
        <item x="111"/>
        <item x="78"/>
        <item x="77"/>
        <item x="177"/>
        <item x="45"/>
        <item x="50"/>
        <item x="186"/>
        <item x="128"/>
        <item x="79"/>
        <item x="72"/>
        <item x="68"/>
        <item x="162"/>
        <item x="189"/>
        <item x="16"/>
        <item x="36"/>
        <item x="38"/>
        <item x="37"/>
        <item x="171"/>
        <item x="82"/>
        <item x="159"/>
        <item x="33"/>
        <item x="90"/>
        <item x="89"/>
        <item x="129"/>
        <item x="114"/>
        <item x="97"/>
        <item x="148"/>
        <item x="44"/>
        <item x="58"/>
        <item x="104"/>
        <item x="47"/>
        <item x="63"/>
        <item x="46"/>
        <item x="42"/>
        <item x="94"/>
        <item x="127"/>
        <item x="130"/>
        <item x="136"/>
        <item x="17"/>
        <item x="49"/>
        <item x="86"/>
        <item x="113"/>
        <item x="103"/>
        <item x="18"/>
        <item x="156"/>
        <item x="116"/>
        <item x="175"/>
        <item x="40"/>
        <item x="188"/>
        <item x="160"/>
        <item x="12"/>
        <item x="140"/>
        <item x="168"/>
        <item x="187"/>
        <item x="11"/>
        <item x="35"/>
        <item x="184"/>
        <item x="3"/>
        <item x="170"/>
        <item x="76"/>
        <item x="69"/>
        <item x="172"/>
        <item x="105"/>
        <item x="107"/>
        <item x="110"/>
        <item x="9"/>
        <item x="64"/>
        <item x="83"/>
        <item x="134"/>
        <item x="178"/>
        <item x="5"/>
        <item x="2"/>
        <item x="7"/>
        <item x="56"/>
        <item x="1"/>
        <item x="4"/>
        <item x="183"/>
        <item x="181"/>
        <item x="14"/>
        <item x="131"/>
        <item x="95"/>
        <item x="165"/>
        <item x="22"/>
        <item x="102"/>
        <item x="75"/>
        <item x="101"/>
        <item x="23"/>
        <item x="67"/>
        <item x="84"/>
        <item x="96"/>
        <item x="166"/>
        <item x="61"/>
        <item x="154"/>
        <item x="143"/>
        <item x="142"/>
        <item x="161"/>
        <item x="60"/>
        <item x="167"/>
        <item x="39"/>
        <item x="191"/>
        <item x="122"/>
        <item x="137"/>
        <item x="48"/>
        <item x="81"/>
        <item x="29"/>
        <item x="88"/>
        <item x="99"/>
        <item x="151"/>
        <item x="32"/>
        <item x="112"/>
        <item x="164"/>
        <item x="150"/>
        <item x="149"/>
        <item x="147"/>
        <item x="87"/>
        <item x="93"/>
        <item x="27"/>
        <item x="92"/>
        <item x="155"/>
        <item x="176"/>
        <item x="121"/>
        <item x="118"/>
        <item x="125"/>
        <item x="119"/>
        <item x="120"/>
        <item x="41"/>
        <item x="123"/>
        <item x="153"/>
        <item x="152"/>
        <item x="13"/>
        <item x="8"/>
        <item x="169"/>
        <item x="190"/>
        <item x="91"/>
        <item x="192"/>
        <item x="71"/>
        <item x="145"/>
        <item x="132"/>
        <item x="182"/>
        <item x="15"/>
        <item x="31"/>
        <item x="25"/>
        <item x="180"/>
        <item x="158"/>
        <item x="74"/>
        <item t="default"/>
      </items>
    </pivotField>
  </pivotFields>
  <rowFields count="1">
    <field x="0"/>
  </rowFields>
  <rowItems count="13">
    <i>
      <x/>
    </i>
    <i>
      <x v="1"/>
    </i>
    <i>
      <x v="2"/>
    </i>
    <i>
      <x v="3"/>
    </i>
    <i>
      <x v="4"/>
    </i>
    <i>
      <x v="5"/>
    </i>
    <i>
      <x v="6"/>
    </i>
    <i>
      <x v="7"/>
    </i>
    <i>
      <x v="8"/>
    </i>
    <i>
      <x v="13"/>
    </i>
    <i>
      <x v="14"/>
    </i>
    <i>
      <x v="17"/>
    </i>
    <i t="grand">
      <x/>
    </i>
  </rowItems>
  <colFields count="1">
    <field x="-2"/>
  </colFields>
  <colItems count="4">
    <i>
      <x/>
    </i>
    <i i="1">
      <x v="1"/>
    </i>
    <i i="2">
      <x v="2"/>
    </i>
    <i i="3">
      <x v="3"/>
    </i>
  </colItems>
  <pageFields count="3">
    <pageField fld="3" hier="-1"/>
    <pageField fld="4" hier="-1"/>
    <pageField fld="15" hier="-1"/>
  </pageFields>
  <dataFields count="4">
    <dataField name=" 2025" fld="10" baseField="0" baseItem="0" numFmtId="3"/>
    <dataField name=" 2026" fld="11" baseField="0" baseItem="0" numFmtId="3"/>
    <dataField name=" 2027" fld="12" baseField="0" baseItem="0" numFmtId="3"/>
    <dataField name=" 2028" fld="1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768461C-EC7E-4F27-9DBE-A6B103C598B9}" name="PivotTable-liigendtabel1" cacheId="0" applyNumberFormats="0" applyBorderFormats="0" applyFontFormats="0" applyPatternFormats="0" applyAlignmentFormats="0" applyWidthHeightFormats="1" dataCaption="Väärtused" updatedVersion="8" minRefreshableVersion="3" itemPrintTitles="1" createdVersion="8" indent="0" outline="1" outlineData="1" multipleFieldFilters="0">
  <location ref="A6:E19" firstHeaderRow="0" firstDataRow="1" firstDataCol="1" rowPageCount="3" colPageCount="1"/>
  <pivotFields count="16">
    <pivotField axis="axisRow" showAll="0">
      <items count="20">
        <item sd="0" x="6"/>
        <item sd="0" x="7"/>
        <item sd="0" x="8"/>
        <item sd="0" x="9"/>
        <item sd="0" x="10"/>
        <item sd="0" x="11"/>
        <item sd="0" x="13"/>
        <item x="12"/>
        <item x="5"/>
        <item h="1" x="0"/>
        <item h="1" x="4"/>
        <item h="1" x="2"/>
        <item h="1" x="16"/>
        <item x="14"/>
        <item x="17"/>
        <item h="1" x="1"/>
        <item h="1" x="15"/>
        <item x="18"/>
        <item h="1" x="3"/>
        <item t="default"/>
      </items>
    </pivotField>
    <pivotField showAll="0">
      <items count="90">
        <item x="34"/>
        <item x="16"/>
        <item x="44"/>
        <item x="11"/>
        <item x="12"/>
        <item x="19"/>
        <item x="48"/>
        <item x="40"/>
        <item x="51"/>
        <item x="64"/>
        <item x="1"/>
        <item x="14"/>
        <item x="7"/>
        <item x="23"/>
        <item x="78"/>
        <item x="17"/>
        <item x="37"/>
        <item x="73"/>
        <item x="13"/>
        <item x="39"/>
        <item x="41"/>
        <item x="42"/>
        <item x="38"/>
        <item x="21"/>
        <item x="36"/>
        <item x="46"/>
        <item x="65"/>
        <item x="54"/>
        <item x="67"/>
        <item x="47"/>
        <item x="52"/>
        <item x="35"/>
        <item x="77"/>
        <item x="18"/>
        <item x="62"/>
        <item x="61"/>
        <item x="29"/>
        <item x="74"/>
        <item x="66"/>
        <item x="70"/>
        <item x="71"/>
        <item x="49"/>
        <item x="15"/>
        <item x="82"/>
        <item x="60"/>
        <item x="20"/>
        <item x="57"/>
        <item x="55"/>
        <item x="8"/>
        <item x="9"/>
        <item x="69"/>
        <item x="10"/>
        <item x="6"/>
        <item x="0"/>
        <item x="5"/>
        <item x="3"/>
        <item x="45"/>
        <item x="80"/>
        <item x="59"/>
        <item x="76"/>
        <item x="72"/>
        <item x="75"/>
        <item x="87"/>
        <item x="83"/>
        <item x="81"/>
        <item x="68"/>
        <item x="24"/>
        <item x="22"/>
        <item x="33"/>
        <item x="56"/>
        <item x="28"/>
        <item x="27"/>
        <item x="26"/>
        <item x="32"/>
        <item x="86"/>
        <item x="85"/>
        <item x="84"/>
        <item x="43"/>
        <item x="58"/>
        <item x="2"/>
        <item x="79"/>
        <item x="30"/>
        <item x="63"/>
        <item x="53"/>
        <item x="25"/>
        <item x="31"/>
        <item x="50"/>
        <item x="88"/>
        <item x="4"/>
        <item t="default"/>
      </items>
    </pivotField>
    <pivotField showAll="0"/>
    <pivotField axis="axisPage" multipleItemSelectionAllowed="1" showAll="0">
      <items count="57">
        <item h="1" x="14"/>
        <item h="1" x="0"/>
        <item h="1" x="26"/>
        <item h="1" x="27"/>
        <item h="1" x="34"/>
        <item h="1" x="38"/>
        <item h="1" x="39"/>
        <item h="1" x="46"/>
        <item h="1" x="40"/>
        <item h="1" x="41"/>
        <item h="1" x="42"/>
        <item h="1" x="43"/>
        <item h="1" x="44"/>
        <item h="1" x="47"/>
        <item h="1" x="48"/>
        <item h="1" x="49"/>
        <item h="1" x="50"/>
        <item h="1" x="51"/>
        <item h="1" x="45"/>
        <item h="1" x="37"/>
        <item h="1" x="11"/>
        <item h="1" x="22"/>
        <item h="1" x="31"/>
        <item h="1" x="53"/>
        <item h="1" x="23"/>
        <item h="1" x="54"/>
        <item h="1" x="12"/>
        <item h="1" x="9"/>
        <item h="1" x="18"/>
        <item h="1" x="20"/>
        <item h="1" x="10"/>
        <item h="1" x="32"/>
        <item h="1" x="29"/>
        <item h="1" x="33"/>
        <item h="1" x="21"/>
        <item h="1" x="30"/>
        <item h="1" x="19"/>
        <item h="1" x="2"/>
        <item x="16"/>
        <item x="6"/>
        <item h="1" x="7"/>
        <item h="1" x="3"/>
        <item h="1" x="4"/>
        <item h="1" x="17"/>
        <item h="1" x="24"/>
        <item h="1" x="55"/>
        <item h="1" x="8"/>
        <item h="1" x="1"/>
        <item h="1" x="52"/>
        <item h="1" x="5"/>
        <item h="1" x="13"/>
        <item h="1" x="28"/>
        <item h="1" x="15"/>
        <item h="1" x="36"/>
        <item h="1" x="35"/>
        <item h="1" x="25"/>
        <item t="default"/>
      </items>
    </pivotField>
    <pivotField axis="axisPage" multipleItemSelectionAllowed="1" showAll="0">
      <items count="20">
        <item h="1" x="1"/>
        <item x="0"/>
        <item h="1" x="6"/>
        <item h="1" x="4"/>
        <item h="1" x="5"/>
        <item h="1" x="7"/>
        <item h="1" x="3"/>
        <item h="1" x="10"/>
        <item h="1" x="15"/>
        <item h="1" x="18"/>
        <item h="1" x="13"/>
        <item h="1" x="16"/>
        <item h="1" x="17"/>
        <item h="1" x="11"/>
        <item h="1" x="12"/>
        <item h="1" x="14"/>
        <item h="1" x="9"/>
        <item h="1" x="8"/>
        <item h="1" x="2"/>
        <item t="default"/>
      </items>
    </pivotField>
    <pivotField showAll="0">
      <items count="200">
        <item x="3"/>
        <item x="20"/>
        <item x="27"/>
        <item x="10"/>
        <item x="0"/>
        <item x="145"/>
        <item x="2"/>
        <item x="140"/>
        <item x="28"/>
        <item x="17"/>
        <item x="149"/>
        <item x="48"/>
        <item x="66"/>
        <item x="51"/>
        <item x="50"/>
        <item x="18"/>
        <item x="125"/>
        <item x="21"/>
        <item x="30"/>
        <item x="29"/>
        <item x="19"/>
        <item x="31"/>
        <item x="65"/>
        <item x="47"/>
        <item x="44"/>
        <item x="45"/>
        <item x="46"/>
        <item x="49"/>
        <item x="52"/>
        <item x="67"/>
        <item x="103"/>
        <item x="84"/>
        <item x="85"/>
        <item x="83"/>
        <item x="104"/>
        <item x="72"/>
        <item x="94"/>
        <item x="73"/>
        <item x="74"/>
        <item x="75"/>
        <item x="76"/>
        <item x="77"/>
        <item x="78"/>
        <item x="98"/>
        <item x="95"/>
        <item x="79"/>
        <item x="96"/>
        <item x="97"/>
        <item x="106"/>
        <item x="91"/>
        <item x="87"/>
        <item x="99"/>
        <item x="86"/>
        <item x="92"/>
        <item x="93"/>
        <item x="88"/>
        <item x="89"/>
        <item x="90"/>
        <item x="100"/>
        <item x="101"/>
        <item x="80"/>
        <item x="81"/>
        <item x="71"/>
        <item x="82"/>
        <item x="105"/>
        <item x="112"/>
        <item x="113"/>
        <item x="116"/>
        <item x="117"/>
        <item x="118"/>
        <item x="114"/>
        <item x="115"/>
        <item x="126"/>
        <item x="127"/>
        <item x="132"/>
        <item x="129"/>
        <item x="130"/>
        <item x="131"/>
        <item x="146"/>
        <item x="148"/>
        <item x="147"/>
        <item x="168"/>
        <item x="167"/>
        <item x="196"/>
        <item x="1"/>
        <item x="157"/>
        <item x="26"/>
        <item x="9"/>
        <item x="136"/>
        <item x="137"/>
        <item x="139"/>
        <item x="153"/>
        <item x="161"/>
        <item x="165"/>
        <item x="166"/>
        <item x="169"/>
        <item x="124"/>
        <item x="111"/>
        <item x="42"/>
        <item x="155"/>
        <item x="154"/>
        <item x="12"/>
        <item x="13"/>
        <item x="135"/>
        <item x="39"/>
        <item x="69"/>
        <item x="68"/>
        <item x="160"/>
        <item x="159"/>
        <item x="107"/>
        <item x="7"/>
        <item x="24"/>
        <item x="152"/>
        <item x="162"/>
        <item x="23"/>
        <item x="32"/>
        <item x="22"/>
        <item x="25"/>
        <item x="33"/>
        <item x="41"/>
        <item x="35"/>
        <item x="37"/>
        <item x="43"/>
        <item x="38"/>
        <item x="40"/>
        <item x="36"/>
        <item x="34"/>
        <item x="53"/>
        <item x="59"/>
        <item x="56"/>
        <item x="57"/>
        <item x="54"/>
        <item x="55"/>
        <item x="64"/>
        <item x="60"/>
        <item x="58"/>
        <item x="61"/>
        <item x="62"/>
        <item x="102"/>
        <item x="108"/>
        <item x="109"/>
        <item x="110"/>
        <item x="119"/>
        <item x="120"/>
        <item x="121"/>
        <item x="122"/>
        <item x="123"/>
        <item x="128"/>
        <item x="134"/>
        <item x="133"/>
        <item x="138"/>
        <item x="142"/>
        <item x="141"/>
        <item x="143"/>
        <item x="150"/>
        <item x="151"/>
        <item x="144"/>
        <item x="170"/>
        <item x="171"/>
        <item x="172"/>
        <item x="173"/>
        <item x="174"/>
        <item x="175"/>
        <item x="176"/>
        <item x="177"/>
        <item x="178"/>
        <item x="179"/>
        <item x="185"/>
        <item x="186"/>
        <item x="187"/>
        <item x="188"/>
        <item x="189"/>
        <item x="190"/>
        <item x="191"/>
        <item x="183"/>
        <item x="180"/>
        <item x="181"/>
        <item x="182"/>
        <item x="194"/>
        <item x="184"/>
        <item x="192"/>
        <item x="195"/>
        <item x="163"/>
        <item x="193"/>
        <item x="164"/>
        <item x="198"/>
        <item x="197"/>
        <item x="8"/>
        <item x="4"/>
        <item x="5"/>
        <item x="6"/>
        <item x="11"/>
        <item x="14"/>
        <item x="15"/>
        <item x="16"/>
        <item x="158"/>
        <item x="63"/>
        <item x="156"/>
        <item x="70"/>
        <item t="default"/>
      </items>
    </pivotField>
    <pivotField showAll="0"/>
    <pivotField showAll="0"/>
    <pivotField showAll="0"/>
    <pivotField showAll="0"/>
    <pivotField dataField="1" showAll="0"/>
    <pivotField dataField="1" showAll="0"/>
    <pivotField dataField="1" showAll="0"/>
    <pivotField dataField="1" showAll="0"/>
    <pivotField showAll="0"/>
    <pivotField axis="axisPage" multipleItemSelectionAllowed="1" showAll="0">
      <items count="196">
        <item x="124"/>
        <item x="193"/>
        <item x="34"/>
        <item x="174"/>
        <item x="54"/>
        <item x="57"/>
        <item x="55"/>
        <item x="100"/>
        <item x="194"/>
        <item x="6"/>
        <item x="133"/>
        <item x="53"/>
        <item x="52"/>
        <item x="179"/>
        <item x="80"/>
        <item x="126"/>
        <item x="26"/>
        <item x="66"/>
        <item x="21"/>
        <item x="98"/>
        <item x="157"/>
        <item x="30"/>
        <item x="115"/>
        <item x="109"/>
        <item x="106"/>
        <item x="59"/>
        <item x="70"/>
        <item x="163"/>
        <item x="73"/>
        <item x="139"/>
        <item x="173"/>
        <item x="117"/>
        <item x="135"/>
        <item x="65"/>
        <item x="19"/>
        <item x="28"/>
        <item x="108"/>
        <item x="43"/>
        <item x="24"/>
        <item x="51"/>
        <item x="185"/>
        <item x="144"/>
        <item x="20"/>
        <item x="10"/>
        <item x="62"/>
        <item x="146"/>
        <item x="141"/>
        <item x="138"/>
        <item x="0"/>
        <item x="85"/>
        <item x="111"/>
        <item x="78"/>
        <item x="77"/>
        <item x="177"/>
        <item x="45"/>
        <item x="50"/>
        <item x="186"/>
        <item x="128"/>
        <item x="79"/>
        <item x="72"/>
        <item x="68"/>
        <item x="162"/>
        <item x="189"/>
        <item x="16"/>
        <item x="36"/>
        <item x="38"/>
        <item x="37"/>
        <item x="171"/>
        <item x="82"/>
        <item x="159"/>
        <item x="33"/>
        <item x="90"/>
        <item x="89"/>
        <item x="129"/>
        <item x="114"/>
        <item x="97"/>
        <item x="148"/>
        <item x="44"/>
        <item x="58"/>
        <item x="104"/>
        <item x="47"/>
        <item x="63"/>
        <item x="46"/>
        <item x="42"/>
        <item x="94"/>
        <item x="127"/>
        <item x="130"/>
        <item x="136"/>
        <item x="17"/>
        <item x="49"/>
        <item x="86"/>
        <item x="113"/>
        <item x="103"/>
        <item x="18"/>
        <item x="156"/>
        <item x="116"/>
        <item x="175"/>
        <item x="40"/>
        <item x="188"/>
        <item x="160"/>
        <item x="12"/>
        <item x="140"/>
        <item x="168"/>
        <item x="187"/>
        <item x="11"/>
        <item x="35"/>
        <item x="184"/>
        <item x="3"/>
        <item x="170"/>
        <item x="76"/>
        <item x="69"/>
        <item x="172"/>
        <item x="105"/>
        <item x="107"/>
        <item x="110"/>
        <item h="1" x="9"/>
        <item x="64"/>
        <item x="83"/>
        <item x="134"/>
        <item x="178"/>
        <item x="5"/>
        <item x="2"/>
        <item x="7"/>
        <item x="56"/>
        <item x="1"/>
        <item x="4"/>
        <item x="183"/>
        <item x="181"/>
        <item x="14"/>
        <item x="131"/>
        <item x="95"/>
        <item x="165"/>
        <item x="22"/>
        <item x="102"/>
        <item x="75"/>
        <item x="101"/>
        <item x="23"/>
        <item x="67"/>
        <item x="84"/>
        <item x="96"/>
        <item x="166"/>
        <item x="61"/>
        <item x="154"/>
        <item x="143"/>
        <item x="142"/>
        <item x="161"/>
        <item x="60"/>
        <item x="167"/>
        <item x="39"/>
        <item x="191"/>
        <item x="122"/>
        <item x="137"/>
        <item x="48"/>
        <item x="81"/>
        <item x="29"/>
        <item x="88"/>
        <item x="99"/>
        <item x="151"/>
        <item x="32"/>
        <item x="112"/>
        <item x="164"/>
        <item x="150"/>
        <item x="149"/>
        <item x="147"/>
        <item x="87"/>
        <item x="93"/>
        <item x="27"/>
        <item x="92"/>
        <item x="155"/>
        <item x="176"/>
        <item x="121"/>
        <item x="118"/>
        <item x="125"/>
        <item x="119"/>
        <item x="120"/>
        <item x="41"/>
        <item x="123"/>
        <item x="153"/>
        <item x="152"/>
        <item x="13"/>
        <item x="8"/>
        <item x="169"/>
        <item x="190"/>
        <item x="91"/>
        <item x="192"/>
        <item x="71"/>
        <item x="145"/>
        <item x="132"/>
        <item x="182"/>
        <item x="15"/>
        <item x="31"/>
        <item x="25"/>
        <item x="180"/>
        <item x="158"/>
        <item x="74"/>
        <item t="default"/>
      </items>
    </pivotField>
  </pivotFields>
  <rowFields count="1">
    <field x="0"/>
  </rowFields>
  <rowItems count="13">
    <i>
      <x/>
    </i>
    <i>
      <x v="1"/>
    </i>
    <i>
      <x v="2"/>
    </i>
    <i>
      <x v="3"/>
    </i>
    <i>
      <x v="4"/>
    </i>
    <i>
      <x v="5"/>
    </i>
    <i>
      <x v="6"/>
    </i>
    <i>
      <x v="7"/>
    </i>
    <i>
      <x v="8"/>
    </i>
    <i>
      <x v="13"/>
    </i>
    <i>
      <x v="14"/>
    </i>
    <i>
      <x v="17"/>
    </i>
    <i t="grand">
      <x/>
    </i>
  </rowItems>
  <colFields count="1">
    <field x="-2"/>
  </colFields>
  <colItems count="4">
    <i>
      <x/>
    </i>
    <i i="1">
      <x v="1"/>
    </i>
    <i i="2">
      <x v="2"/>
    </i>
    <i i="3">
      <x v="3"/>
    </i>
  </colItems>
  <pageFields count="3">
    <pageField fld="3" hier="-1"/>
    <pageField fld="4" hier="-1"/>
    <pageField fld="15" hier="-1"/>
  </pageFields>
  <dataFields count="4">
    <dataField name=" 2025" fld="10" baseField="0" baseItem="0" numFmtId="3"/>
    <dataField name=" 2026" fld="11" baseField="0" baseItem="0" numFmtId="3"/>
    <dataField name=" 2027" fld="12" baseField="0" baseItem="0" numFmtId="3"/>
    <dataField name=" 2028" fld="1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C3A88DD-3394-4234-8DF4-0227BCF1E397}" name="PivotTable-liigendtabel2" cacheId="0" applyNumberFormats="0" applyBorderFormats="0" applyFontFormats="0" applyPatternFormats="0" applyAlignmentFormats="0" applyWidthHeightFormats="1" dataCaption="Väärtused" updatedVersion="8" minRefreshableVersion="3" itemPrintTitles="1" createdVersion="8" indent="0" outline="1" outlineData="1" multipleFieldFilters="0">
  <location ref="A6:E19" firstHeaderRow="0" firstDataRow="1" firstDataCol="1" rowPageCount="3" colPageCount="1"/>
  <pivotFields count="16">
    <pivotField axis="axisRow" showAll="0">
      <items count="20">
        <item x="6"/>
        <item x="7"/>
        <item x="8"/>
        <item x="9"/>
        <item x="10"/>
        <item x="11"/>
        <item x="13"/>
        <item x="12"/>
        <item x="5"/>
        <item h="1" x="0"/>
        <item h="1" x="4"/>
        <item h="1" x="2"/>
        <item h="1" x="16"/>
        <item x="14"/>
        <item x="17"/>
        <item h="1" x="1"/>
        <item x="15"/>
        <item x="18"/>
        <item h="1" x="3"/>
        <item t="default"/>
      </items>
    </pivotField>
    <pivotField showAll="0"/>
    <pivotField showAll="0"/>
    <pivotField axis="axisPage" multipleItemSelectionAllowed="1" showAll="0">
      <items count="57">
        <item h="1" x="14"/>
        <item h="1" x="0"/>
        <item h="1" x="26"/>
        <item h="1" x="27"/>
        <item h="1" x="34"/>
        <item h="1" x="38"/>
        <item h="1" x="39"/>
        <item h="1" x="46"/>
        <item h="1" x="40"/>
        <item h="1" x="41"/>
        <item h="1" x="42"/>
        <item h="1" x="43"/>
        <item h="1" x="44"/>
        <item h="1" x="47"/>
        <item h="1" x="48"/>
        <item h="1" x="49"/>
        <item h="1" x="50"/>
        <item h="1" x="51"/>
        <item h="1" x="45"/>
        <item h="1" x="37"/>
        <item h="1" x="11"/>
        <item h="1" x="22"/>
        <item h="1" x="31"/>
        <item h="1" x="53"/>
        <item h="1" x="23"/>
        <item h="1" x="54"/>
        <item h="1" x="12"/>
        <item h="1" x="9"/>
        <item h="1" x="18"/>
        <item h="1" x="20"/>
        <item h="1" x="10"/>
        <item h="1" x="32"/>
        <item h="1" x="29"/>
        <item h="1" x="33"/>
        <item h="1" x="21"/>
        <item h="1" x="30"/>
        <item h="1" x="19"/>
        <item h="1" x="2"/>
        <item h="1" x="16"/>
        <item h="1" x="6"/>
        <item h="1" x="7"/>
        <item h="1" x="3"/>
        <item x="4"/>
        <item h="1" x="17"/>
        <item h="1" x="24"/>
        <item h="1" x="55"/>
        <item h="1" x="8"/>
        <item h="1" x="1"/>
        <item h="1" x="52"/>
        <item h="1" x="5"/>
        <item h="1" x="13"/>
        <item h="1" x="28"/>
        <item h="1" x="15"/>
        <item h="1" x="36"/>
        <item h="1" x="35"/>
        <item h="1" x="25"/>
        <item t="default"/>
      </items>
    </pivotField>
    <pivotField axis="axisPage" multipleItemSelectionAllowed="1" showAll="0">
      <items count="20">
        <item h="1" x="1"/>
        <item x="0"/>
        <item h="1" x="6"/>
        <item h="1" x="4"/>
        <item h="1" x="5"/>
        <item h="1" x="7"/>
        <item h="1" x="3"/>
        <item h="1" x="10"/>
        <item h="1" x="15"/>
        <item h="1" x="18"/>
        <item h="1" x="13"/>
        <item h="1" x="16"/>
        <item h="1" x="17"/>
        <item h="1" x="11"/>
        <item h="1" x="12"/>
        <item h="1" x="14"/>
        <item h="1" x="9"/>
        <item h="1" x="8"/>
        <item h="1" x="2"/>
        <item t="default"/>
      </items>
    </pivotField>
    <pivotField showAll="0">
      <items count="200">
        <item x="3"/>
        <item x="20"/>
        <item x="27"/>
        <item x="10"/>
        <item x="0"/>
        <item x="145"/>
        <item x="2"/>
        <item x="140"/>
        <item x="28"/>
        <item x="17"/>
        <item x="149"/>
        <item x="48"/>
        <item x="66"/>
        <item x="51"/>
        <item x="50"/>
        <item x="18"/>
        <item x="125"/>
        <item x="21"/>
        <item x="30"/>
        <item x="29"/>
        <item x="19"/>
        <item x="31"/>
        <item x="65"/>
        <item x="47"/>
        <item x="44"/>
        <item x="45"/>
        <item x="46"/>
        <item x="49"/>
        <item x="52"/>
        <item x="67"/>
        <item x="103"/>
        <item x="84"/>
        <item x="85"/>
        <item x="83"/>
        <item x="104"/>
        <item x="72"/>
        <item x="94"/>
        <item x="73"/>
        <item x="74"/>
        <item x="75"/>
        <item x="76"/>
        <item x="77"/>
        <item x="78"/>
        <item x="98"/>
        <item x="95"/>
        <item x="79"/>
        <item x="96"/>
        <item x="97"/>
        <item x="106"/>
        <item x="91"/>
        <item x="87"/>
        <item x="99"/>
        <item x="86"/>
        <item x="92"/>
        <item x="93"/>
        <item x="88"/>
        <item x="89"/>
        <item x="90"/>
        <item x="100"/>
        <item x="101"/>
        <item x="80"/>
        <item x="81"/>
        <item x="71"/>
        <item x="82"/>
        <item x="105"/>
        <item x="112"/>
        <item x="113"/>
        <item x="116"/>
        <item x="117"/>
        <item x="118"/>
        <item x="114"/>
        <item x="115"/>
        <item x="126"/>
        <item x="127"/>
        <item x="132"/>
        <item x="129"/>
        <item x="130"/>
        <item x="131"/>
        <item x="146"/>
        <item x="148"/>
        <item x="147"/>
        <item x="168"/>
        <item x="167"/>
        <item x="196"/>
        <item x="1"/>
        <item x="157"/>
        <item x="26"/>
        <item x="9"/>
        <item x="136"/>
        <item x="137"/>
        <item x="139"/>
        <item x="153"/>
        <item x="161"/>
        <item x="165"/>
        <item x="166"/>
        <item x="169"/>
        <item x="124"/>
        <item x="111"/>
        <item x="42"/>
        <item x="155"/>
        <item x="154"/>
        <item x="12"/>
        <item x="13"/>
        <item x="135"/>
        <item x="39"/>
        <item x="69"/>
        <item x="68"/>
        <item x="160"/>
        <item x="159"/>
        <item x="107"/>
        <item x="7"/>
        <item x="24"/>
        <item x="152"/>
        <item x="162"/>
        <item x="23"/>
        <item x="32"/>
        <item x="22"/>
        <item x="25"/>
        <item x="33"/>
        <item x="41"/>
        <item x="35"/>
        <item x="37"/>
        <item x="43"/>
        <item x="38"/>
        <item x="40"/>
        <item x="36"/>
        <item x="34"/>
        <item x="53"/>
        <item x="59"/>
        <item x="56"/>
        <item x="57"/>
        <item x="54"/>
        <item x="55"/>
        <item x="64"/>
        <item x="60"/>
        <item x="58"/>
        <item x="61"/>
        <item x="62"/>
        <item x="102"/>
        <item x="108"/>
        <item x="109"/>
        <item x="110"/>
        <item x="119"/>
        <item x="120"/>
        <item x="121"/>
        <item x="122"/>
        <item x="123"/>
        <item x="128"/>
        <item x="134"/>
        <item x="133"/>
        <item x="138"/>
        <item x="142"/>
        <item x="141"/>
        <item x="143"/>
        <item x="150"/>
        <item x="151"/>
        <item x="144"/>
        <item x="170"/>
        <item x="171"/>
        <item x="172"/>
        <item x="173"/>
        <item x="174"/>
        <item x="175"/>
        <item x="176"/>
        <item x="177"/>
        <item x="178"/>
        <item x="179"/>
        <item x="185"/>
        <item x="186"/>
        <item x="187"/>
        <item x="188"/>
        <item x="189"/>
        <item x="190"/>
        <item x="191"/>
        <item x="183"/>
        <item x="180"/>
        <item x="181"/>
        <item x="182"/>
        <item x="194"/>
        <item x="184"/>
        <item x="192"/>
        <item x="195"/>
        <item x="163"/>
        <item x="193"/>
        <item x="164"/>
        <item x="198"/>
        <item x="197"/>
        <item x="8"/>
        <item x="4"/>
        <item x="5"/>
        <item x="6"/>
        <item x="11"/>
        <item x="14"/>
        <item x="15"/>
        <item x="16"/>
        <item x="158"/>
        <item x="63"/>
        <item x="156"/>
        <item x="70"/>
        <item t="default"/>
      </items>
    </pivotField>
    <pivotField showAll="0"/>
    <pivotField showAll="0"/>
    <pivotField showAll="0"/>
    <pivotField showAll="0"/>
    <pivotField dataField="1" showAll="0"/>
    <pivotField dataField="1" showAll="0"/>
    <pivotField dataField="1" showAll="0"/>
    <pivotField dataField="1" showAll="0"/>
    <pivotField showAll="0"/>
    <pivotField axis="axisPage" showAll="0">
      <items count="196">
        <item x="124"/>
        <item x="193"/>
        <item x="34"/>
        <item x="174"/>
        <item x="54"/>
        <item x="57"/>
        <item x="55"/>
        <item x="100"/>
        <item x="194"/>
        <item x="6"/>
        <item x="133"/>
        <item x="53"/>
        <item x="52"/>
        <item x="179"/>
        <item x="80"/>
        <item x="126"/>
        <item x="26"/>
        <item x="66"/>
        <item x="21"/>
        <item x="98"/>
        <item x="157"/>
        <item x="30"/>
        <item x="115"/>
        <item x="109"/>
        <item x="106"/>
        <item x="59"/>
        <item x="70"/>
        <item x="163"/>
        <item x="73"/>
        <item x="139"/>
        <item x="173"/>
        <item x="117"/>
        <item x="135"/>
        <item x="65"/>
        <item x="19"/>
        <item x="28"/>
        <item x="108"/>
        <item x="43"/>
        <item x="24"/>
        <item x="51"/>
        <item x="185"/>
        <item x="144"/>
        <item x="20"/>
        <item x="10"/>
        <item x="62"/>
        <item x="146"/>
        <item x="141"/>
        <item x="138"/>
        <item x="0"/>
        <item x="85"/>
        <item x="111"/>
        <item x="78"/>
        <item x="77"/>
        <item x="177"/>
        <item x="45"/>
        <item x="50"/>
        <item x="186"/>
        <item x="128"/>
        <item x="79"/>
        <item x="72"/>
        <item x="68"/>
        <item x="162"/>
        <item x="189"/>
        <item x="16"/>
        <item x="36"/>
        <item x="38"/>
        <item x="37"/>
        <item x="171"/>
        <item x="82"/>
        <item x="159"/>
        <item x="33"/>
        <item x="90"/>
        <item x="89"/>
        <item x="129"/>
        <item x="114"/>
        <item x="97"/>
        <item x="148"/>
        <item x="44"/>
        <item x="58"/>
        <item x="104"/>
        <item x="47"/>
        <item x="63"/>
        <item x="46"/>
        <item x="42"/>
        <item x="94"/>
        <item x="127"/>
        <item x="130"/>
        <item x="136"/>
        <item x="17"/>
        <item x="49"/>
        <item x="86"/>
        <item x="113"/>
        <item x="103"/>
        <item x="18"/>
        <item x="156"/>
        <item x="116"/>
        <item x="175"/>
        <item x="40"/>
        <item x="188"/>
        <item x="160"/>
        <item x="12"/>
        <item x="140"/>
        <item x="168"/>
        <item x="187"/>
        <item x="11"/>
        <item x="35"/>
        <item x="184"/>
        <item x="3"/>
        <item x="170"/>
        <item x="76"/>
        <item x="69"/>
        <item x="172"/>
        <item x="105"/>
        <item x="107"/>
        <item x="110"/>
        <item x="9"/>
        <item x="64"/>
        <item x="83"/>
        <item x="134"/>
        <item x="178"/>
        <item x="5"/>
        <item x="2"/>
        <item x="7"/>
        <item x="56"/>
        <item x="1"/>
        <item x="4"/>
        <item x="183"/>
        <item x="181"/>
        <item x="14"/>
        <item x="131"/>
        <item x="95"/>
        <item x="165"/>
        <item x="22"/>
        <item x="102"/>
        <item x="75"/>
        <item x="101"/>
        <item x="23"/>
        <item x="67"/>
        <item x="84"/>
        <item x="96"/>
        <item x="166"/>
        <item x="61"/>
        <item x="154"/>
        <item x="143"/>
        <item x="142"/>
        <item x="161"/>
        <item x="60"/>
        <item x="167"/>
        <item x="39"/>
        <item x="191"/>
        <item x="122"/>
        <item x="137"/>
        <item x="48"/>
        <item x="81"/>
        <item x="29"/>
        <item x="88"/>
        <item x="99"/>
        <item x="151"/>
        <item x="32"/>
        <item x="112"/>
        <item x="164"/>
        <item x="150"/>
        <item x="149"/>
        <item x="147"/>
        <item x="87"/>
        <item x="93"/>
        <item x="27"/>
        <item x="92"/>
        <item x="155"/>
        <item x="176"/>
        <item x="121"/>
        <item x="118"/>
        <item x="125"/>
        <item x="119"/>
        <item x="120"/>
        <item x="41"/>
        <item x="123"/>
        <item x="153"/>
        <item x="152"/>
        <item x="13"/>
        <item x="8"/>
        <item x="169"/>
        <item x="190"/>
        <item x="91"/>
        <item x="192"/>
        <item x="71"/>
        <item x="145"/>
        <item x="132"/>
        <item x="182"/>
        <item x="15"/>
        <item x="31"/>
        <item x="25"/>
        <item x="180"/>
        <item x="158"/>
        <item x="74"/>
        <item t="default"/>
      </items>
    </pivotField>
  </pivotFields>
  <rowFields count="1">
    <field x="0"/>
  </rowFields>
  <rowItems count="13">
    <i>
      <x/>
    </i>
    <i>
      <x v="1"/>
    </i>
    <i>
      <x v="2"/>
    </i>
    <i>
      <x v="3"/>
    </i>
    <i>
      <x v="4"/>
    </i>
    <i>
      <x v="5"/>
    </i>
    <i>
      <x v="6"/>
    </i>
    <i>
      <x v="7"/>
    </i>
    <i>
      <x v="8"/>
    </i>
    <i>
      <x v="13"/>
    </i>
    <i>
      <x v="14"/>
    </i>
    <i>
      <x v="17"/>
    </i>
    <i t="grand">
      <x/>
    </i>
  </rowItems>
  <colFields count="1">
    <field x="-2"/>
  </colFields>
  <colItems count="4">
    <i>
      <x/>
    </i>
    <i i="1">
      <x v="1"/>
    </i>
    <i i="2">
      <x v="2"/>
    </i>
    <i i="3">
      <x v="3"/>
    </i>
  </colItems>
  <pageFields count="3">
    <pageField fld="3" hier="-1"/>
    <pageField fld="4" hier="-1"/>
    <pageField fld="15" hier="-1"/>
  </pageFields>
  <dataFields count="4">
    <dataField name=" 2025" fld="10" baseField="0" baseItem="0" numFmtId="3"/>
    <dataField name=" 2026" fld="11" baseField="0" baseItem="0" numFmtId="3"/>
    <dataField name=" 2027" fld="12" baseField="0" baseItem="0" numFmtId="3"/>
    <dataField name=" 2028" fld="1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4-08-13T09:02:04.72" personId="{B9B99681-1798-456F-A6A7-FA464A08B062}" id="{FA0EB99F-DEE0-4395-A034-AA262E2260F7}">
    <text>5%+3%</text>
  </threadedComment>
  <threadedComment ref="J6" dT="2024-08-13T09:02:19.16" personId="{B9B99681-1798-456F-A6A7-FA464A08B062}" id="{D8CE0904-2E79-4E99-B709-5FC010AE3B1D}">
    <text>5%+3%+2%</text>
  </threadedComment>
</ThreadedComments>
</file>

<file path=xl/threadedComments/threadedComment2.xml><?xml version="1.0" encoding="utf-8"?>
<ThreadedComments xmlns="http://schemas.microsoft.com/office/spreadsheetml/2018/threadedcomments" xmlns:x="http://schemas.openxmlformats.org/spreadsheetml/2006/main">
  <threadedComment ref="C26" dT="2024-08-12T17:13:57.34" personId="{B9B99681-1798-456F-A6A7-FA464A08B062}" id="{86702A63-B2E5-437E-A2CC-7A1DC09EB705}">
    <text xml:space="preserve">demineerija
juhtivdemineerija
juhtivspetsialist
meeskonnavanem
meeskonnavanem (usaldusisik)
päästja
rühmapealik
välijuht
välijuht (grupi juht)
</text>
  </threadedComment>
  <threadedComment ref="D26" dT="2024-09-11T13:32:06.88" personId="{B9B99681-1798-456F-A6A7-FA464A08B062}" id="{32716D78-F7E3-438A-A343-F3D54E1A0DA8}">
    <text>Oli 70%, VV suunisel on korrigeeritud vastavalt SIM ettepanekule (110924 e-kiri)</text>
  </threadedComment>
  <threadedComment ref="C27" dT="2024-08-12T17:14:15.21" personId="{B9B99681-1798-456F-A6A7-FA464A08B062}" id="{4348106C-11C8-48F7-8428-3776D218455E}">
    <text>PPA korra tagamine 1-3 ehk arestimaja politseinikud, kiirreageerijad madalamad tasemed, patrull jne</text>
  </threadedComment>
  <threadedComment ref="E27" dT="2024-09-11T13:32:30.55" personId="{B9B99681-1798-456F-A6A7-FA464A08B062}" id="{2D8A374F-89EA-4E5F-B2F4-1DCA215D1983}">
    <text xml:space="preserve">Oli 40%, VV suunisel on korrigeeritud vastavalt SIM ettepanekule (110924 e-kiri)
</text>
  </threadedComment>
  <threadedComment ref="C28" dT="2024-08-12T17:14:29.89" personId="{B9B99681-1798-456F-A6A7-FA464A08B062}" id="{F65FF173-ECED-48FB-97F5-94A50F380C0C}">
    <text>Raamatupidamise kontod: 500340 Ohvitseride põhipalk; 500360 Allohvitseride põhipalk; 500370 Sõdurite põhipalk</text>
  </threadedComment>
  <threadedComment ref="C29" dT="2024-08-12T17:15:11.86" personId="{B9B99681-1798-456F-A6A7-FA464A08B062}" id="{E204D6A1-39B8-4B82-8F80-96E3EA205017}">
    <text xml:space="preserve">teenistusgrupid Korra tagamine 3 (välistatud praktikandid, suvetöötajad) ja Nõustav ja kontrolliv järelevalve 2 (välistatud aruandlusspetsialist, maksumärkide kliendihaldur, praktikant, suvetöötaja). 
</text>
  </threadedComment>
  <threadedComment ref="A82" dT="2024-09-14T12:50:29.94" personId="{58A9B213-BA83-4868-A597-7D07AE485DFD}" id="{1747DB5C-9B1E-4F0F-A80B-048068994B27}">
    <text xml:space="preserve">Tööpered:
Andmeait
Andmeanalüüs ja -seire
Dokumendihaldus
IT - süsteemianalüüs
IT - teenuste tugi
Korra tagamine
Nõustav ja kontrolliv järelevalve
Operatiivinfo juhtimine
Poliitika rakendamine
Tõlkimine
Uuriv järelevalve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7" Type="http://schemas.microsoft.com/office/2017/10/relationships/threadedComment" Target="../threadedComments/threadedComment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CA2D-B492-4D77-9473-43CFC5D76D85}">
  <sheetPr>
    <tabColor rgb="FFFFFF00"/>
  </sheetPr>
  <dimension ref="A1"/>
  <sheetViews>
    <sheetView zoomScaleNormal="100" workbookViewId="0">
      <selection activeCell="D1" sqref="D1"/>
    </sheetView>
  </sheetViews>
  <sheetFormatPr defaultRowHeight="14.5" x14ac:dyDescent="0.35"/>
  <sheetData/>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60A8-1992-4593-AF12-C46D66D17E78}">
  <sheetPr>
    <tabColor rgb="FFFFFF00"/>
  </sheetPr>
  <dimension ref="B2:P36"/>
  <sheetViews>
    <sheetView zoomScale="90" zoomScaleNormal="90" workbookViewId="0">
      <pane xSplit="2" topLeftCell="C1" activePane="topRight" state="frozen"/>
      <selection pane="topRight" activeCell="E37" sqref="E37"/>
    </sheetView>
  </sheetViews>
  <sheetFormatPr defaultColWidth="43.81640625" defaultRowHeight="14.5" x14ac:dyDescent="0.35"/>
  <cols>
    <col min="1" max="1" width="3.6328125" customWidth="1"/>
    <col min="3" max="3" width="13.81640625" customWidth="1"/>
    <col min="4" max="4" width="13.1796875" customWidth="1"/>
    <col min="5" max="5" width="15.36328125" customWidth="1"/>
    <col min="6" max="6" width="13.81640625" customWidth="1"/>
    <col min="7" max="7" width="4.1796875" customWidth="1"/>
    <col min="8" max="8" width="11.81640625" bestFit="1" customWidth="1"/>
    <col min="9" max="9" width="11.453125" customWidth="1"/>
    <col min="10" max="10" width="11.54296875" bestFit="1" customWidth="1"/>
    <col min="11" max="11" width="11.453125" customWidth="1"/>
    <col min="12" max="12" width="10" customWidth="1"/>
    <col min="13" max="13" width="11.1796875" customWidth="1"/>
    <col min="14" max="14" width="12" customWidth="1"/>
    <col min="15" max="15" width="12.36328125" customWidth="1"/>
    <col min="16" max="16" width="12.1796875" customWidth="1"/>
  </cols>
  <sheetData>
    <row r="2" spans="2:16" x14ac:dyDescent="0.35">
      <c r="B2" s="1" t="s">
        <v>1</v>
      </c>
      <c r="C2" t="s">
        <v>24</v>
      </c>
    </row>
    <row r="3" spans="2:16" x14ac:dyDescent="0.35">
      <c r="B3" s="1" t="s">
        <v>2</v>
      </c>
      <c r="C3" t="s">
        <v>6</v>
      </c>
    </row>
    <row r="4" spans="2:16" x14ac:dyDescent="0.35">
      <c r="B4" s="1" t="s">
        <v>3</v>
      </c>
      <c r="C4" t="s">
        <v>24</v>
      </c>
    </row>
    <row r="5" spans="2:16" x14ac:dyDescent="0.35">
      <c r="B5" s="25" t="s">
        <v>59</v>
      </c>
      <c r="H5" s="25" t="s">
        <v>91</v>
      </c>
    </row>
    <row r="6" spans="2:16" x14ac:dyDescent="0.35">
      <c r="B6" s="1" t="s">
        <v>21</v>
      </c>
      <c r="C6" t="s">
        <v>25</v>
      </c>
      <c r="D6" t="s">
        <v>26</v>
      </c>
      <c r="E6" t="s">
        <v>27</v>
      </c>
      <c r="F6" t="s">
        <v>28</v>
      </c>
      <c r="H6" s="24">
        <v>0.05</v>
      </c>
      <c r="I6" s="24">
        <v>0.08</v>
      </c>
      <c r="J6" s="24">
        <v>0.1</v>
      </c>
      <c r="K6" s="24">
        <v>0.1</v>
      </c>
      <c r="M6" s="30" t="s">
        <v>92</v>
      </c>
      <c r="N6" s="28"/>
      <c r="O6" s="28"/>
      <c r="P6" s="28"/>
    </row>
    <row r="7" spans="2:16" x14ac:dyDescent="0.35">
      <c r="B7" s="2" t="s">
        <v>8</v>
      </c>
      <c r="C7" s="3">
        <v>890962073</v>
      </c>
      <c r="D7" s="3">
        <v>938828738</v>
      </c>
      <c r="E7" s="3">
        <v>946627654</v>
      </c>
      <c r="F7" s="3">
        <v>944854588</v>
      </c>
      <c r="H7" s="23">
        <f>+'muud toetused, sh inv toetus'!G7+tööjõukulud!G7+majandamiskulud!G7</f>
        <v>36412860.245000005</v>
      </c>
      <c r="I7" s="23">
        <f>+'muud toetused, sh inv toetus'!H7+tööjõukulud!H7+majandamiskulud!H7</f>
        <v>61850232.263999999</v>
      </c>
      <c r="J7" s="23">
        <f>+'muud toetused, sh inv toetus'!I7+tööjõukulud!I7+majandamiskulud!I7</f>
        <v>77559020.530000001</v>
      </c>
      <c r="K7" s="23">
        <f>+'muud toetused, sh inv toetus'!J7+tööjõukulud!J7+majandamiskulud!J7</f>
        <v>76991626.730000004</v>
      </c>
      <c r="M7" s="29">
        <f>-(C7-'muud toetused, sh inv toetus'!B46)*H6+H7</f>
        <v>-8074844.2549999952</v>
      </c>
      <c r="N7" s="29">
        <f>-(D7-'muud toetused, sh inv toetus'!C46)*I6+I7</f>
        <v>-13159428.136000007</v>
      </c>
      <c r="O7" s="29">
        <f>-(E7-'muud toetused, sh inv toetus'!D46)*J6+J7</f>
        <v>-16982946.570000008</v>
      </c>
      <c r="P7" s="29">
        <f>-(F7-'muud toetused, sh inv toetus'!E46)*K6+K7</f>
        <v>-17373033.769999996</v>
      </c>
    </row>
    <row r="8" spans="2:16" x14ac:dyDescent="0.35">
      <c r="B8" s="2" t="s">
        <v>20</v>
      </c>
      <c r="C8" s="3">
        <v>168310350</v>
      </c>
      <c r="D8" s="3">
        <v>166367666</v>
      </c>
      <c r="E8" s="3">
        <v>166837877</v>
      </c>
      <c r="F8" s="3">
        <v>166837877</v>
      </c>
      <c r="H8" s="45">
        <f>+tööjõukulud!G8+'muud toetused, sh inv toetus'!G8+majandamiskulud!G8</f>
        <v>10209774.5</v>
      </c>
      <c r="I8" s="45">
        <f>+tööjõukulud!H8+'muud toetused, sh inv toetus'!H8+majandamiskulud!H8</f>
        <v>16223235.120000001</v>
      </c>
      <c r="J8" s="45">
        <f>+tööjõukulud!I8+'muud toetused, sh inv toetus'!I8+majandamiskulud!I8</f>
        <v>20366588.700000003</v>
      </c>
      <c r="K8" s="45">
        <f>+tööjõukulud!J8+'muud toetused, sh inv toetus'!J8+majandamiskulud!J8</f>
        <v>20366588.700000003</v>
      </c>
      <c r="M8" s="29">
        <f>-(C8-tööjõukulud!B55-'muud toetused, sh inv toetus'!B53-majandamiskulud!B81-majandamiskulud!B65-majandamiskulud!B44)*H6+H8</f>
        <v>-1173876.9500000011</v>
      </c>
      <c r="N8" s="29">
        <f>-(D8-tööjõukulud!C55-'muud toetused, sh inv toetus'!C53-majandamiskulud!C81-majandamiskulud!C65-majandamiskulud!C44)*I6+I8</f>
        <v>-1835610.5599999987</v>
      </c>
      <c r="O8" s="29">
        <f>-(E8-tööjõukulud!D55-'muud toetused, sh inv toetus'!D53-majandamiskulud!D81-majandamiskulud!D65-majandamiskulud!D44)*J6+J8</f>
        <v>-2311119.3999999985</v>
      </c>
      <c r="P8" s="29">
        <f>-(F8-tööjõukulud!E55-'muud toetused, sh inv toetus'!E53-majandamiskulud!E81-majandamiskulud!E65-majandamiskulud!E44)*K6+K8</f>
        <v>-2311119.3999999985</v>
      </c>
    </row>
    <row r="9" spans="2:16" x14ac:dyDescent="0.35">
      <c r="B9" s="2" t="s">
        <v>9</v>
      </c>
      <c r="C9" s="3">
        <v>681558860</v>
      </c>
      <c r="D9" s="3">
        <v>832740439</v>
      </c>
      <c r="E9" s="3">
        <v>810499543</v>
      </c>
      <c r="F9" s="3">
        <v>1079351267</v>
      </c>
      <c r="H9" s="23">
        <f>+'muud toetused, sh inv toetus'!G9+tööjõukulud!G9+majandamiskulud!G9</f>
        <v>0</v>
      </c>
      <c r="I9" s="23">
        <f>+'muud toetused, sh inv toetus'!H9+tööjõukulud!H9+majandamiskulud!H9</f>
        <v>0</v>
      </c>
      <c r="J9" s="23">
        <f>+'muud toetused, sh inv toetus'!I9+tööjõukulud!I9+majandamiskulud!I9</f>
        <v>0</v>
      </c>
      <c r="K9" s="23">
        <f>+'muud toetused, sh inv toetus'!J9+tööjõukulud!J9+majandamiskulud!J9</f>
        <v>0</v>
      </c>
      <c r="M9" s="29">
        <f>-C9*H6+H9</f>
        <v>-34077943</v>
      </c>
      <c r="N9" s="29">
        <f t="shared" ref="N9:P9" si="0">-D9*I6+I9</f>
        <v>-66619235.120000005</v>
      </c>
      <c r="O9" s="29">
        <f t="shared" si="0"/>
        <v>-81049954.300000012</v>
      </c>
      <c r="P9" s="29">
        <f t="shared" si="0"/>
        <v>-107935126.7</v>
      </c>
    </row>
    <row r="10" spans="2:16" x14ac:dyDescent="0.35">
      <c r="B10" s="2" t="s">
        <v>11</v>
      </c>
      <c r="C10" s="3">
        <v>200008645</v>
      </c>
      <c r="D10" s="3">
        <v>193248784</v>
      </c>
      <c r="E10" s="3">
        <v>192918252</v>
      </c>
      <c r="F10" s="3">
        <v>192918260</v>
      </c>
      <c r="H10" s="39">
        <f>+tööjõukulud!G10+'muud toetused, sh inv toetus'!G10+majandamiskulud!G10</f>
        <v>10008346.300000001</v>
      </c>
      <c r="I10" s="39">
        <f>+tööjõukulud!H10+'muud toetused, sh inv toetus'!H10+majandamiskulud!H10</f>
        <v>15472565.199999999</v>
      </c>
      <c r="J10" s="39">
        <f>+tööjõukulud!I10+'muud toetused, sh inv toetus'!I10+majandamiskulud!I10</f>
        <v>19307653.300000001</v>
      </c>
      <c r="K10" s="39">
        <f>+tööjõukulud!J10+'muud toetused, sh inv toetus'!J10+majandamiskulud!J10</f>
        <v>19307654.100000001</v>
      </c>
      <c r="M10" s="29"/>
      <c r="N10" s="29"/>
      <c r="O10" s="29"/>
      <c r="P10" s="29"/>
    </row>
    <row r="11" spans="2:16" x14ac:dyDescent="0.35">
      <c r="B11" s="2" t="s">
        <v>12</v>
      </c>
      <c r="C11" s="3">
        <v>268445477</v>
      </c>
      <c r="D11" s="3">
        <v>262306679</v>
      </c>
      <c r="E11" s="3">
        <v>262391215</v>
      </c>
      <c r="F11" s="3">
        <v>262391215</v>
      </c>
      <c r="H11" s="39">
        <f>+tööjõukulud!G11+'muud toetused, sh inv toetus'!G11+majandamiskulud!G11</f>
        <v>13428837.750000002</v>
      </c>
      <c r="I11" s="39">
        <f>+tööjõukulud!H11+'muud toetused, sh inv toetus'!H11+majandamiskulud!H11</f>
        <v>20995036.559999999</v>
      </c>
      <c r="J11" s="39">
        <f>+tööjõukulud!I11+'muud toetused, sh inv toetus'!I11+majandamiskulud!I11</f>
        <v>26252249.300000001</v>
      </c>
      <c r="K11" s="39">
        <f>+tööjõukulud!J11+'muud toetused, sh inv toetus'!J11+majandamiskulud!J11</f>
        <v>26252249.300000001</v>
      </c>
      <c r="M11" s="29"/>
      <c r="N11" s="29"/>
      <c r="O11" s="29"/>
      <c r="P11" s="29"/>
    </row>
    <row r="12" spans="2:16" x14ac:dyDescent="0.35">
      <c r="B12" s="2" t="s">
        <v>13</v>
      </c>
      <c r="C12" s="3">
        <v>188434954</v>
      </c>
      <c r="D12" s="3">
        <v>196264539</v>
      </c>
      <c r="E12" s="3">
        <v>207983431</v>
      </c>
      <c r="F12" s="3">
        <v>207983431</v>
      </c>
      <c r="H12" s="39">
        <f>+tööjõukulud!G12+'muud toetused, sh inv toetus'!G12+majandamiskulud!G12</f>
        <v>7243136.9000000004</v>
      </c>
      <c r="I12" s="39">
        <f>+tööjõukulud!H12+'muud toetused, sh inv toetus'!H12+majandamiskulud!H12</f>
        <v>12224454.24</v>
      </c>
      <c r="J12" s="39">
        <f>+tööjõukulud!I12+'muud toetused, sh inv toetus'!I12+majandamiskulud!I12</f>
        <v>16395521.500000002</v>
      </c>
      <c r="K12" s="39">
        <f>+tööjõukulud!J12+'muud toetused, sh inv toetus'!J12+majandamiskulud!J12</f>
        <v>16395521.500000002</v>
      </c>
      <c r="M12" s="29"/>
      <c r="N12" s="29"/>
      <c r="O12" s="29"/>
      <c r="P12" s="29"/>
    </row>
    <row r="13" spans="2:16" x14ac:dyDescent="0.35">
      <c r="B13" s="2" t="s">
        <v>15</v>
      </c>
      <c r="C13" s="3">
        <v>120644610</v>
      </c>
      <c r="D13" s="3">
        <v>118788257</v>
      </c>
      <c r="E13" s="3">
        <v>117950117</v>
      </c>
      <c r="F13" s="3">
        <v>117950117</v>
      </c>
      <c r="H13" s="23">
        <f>+'muud toetused, sh inv toetus'!G13+tööjõukulud!G13+majandamiskulud!G13</f>
        <v>4224241.3740000008</v>
      </c>
      <c r="I13" s="23">
        <f>+'muud toetused, sh inv toetus'!H13+tööjõukulud!H13+majandamiskulud!H13</f>
        <v>6630327.8600000003</v>
      </c>
      <c r="J13" s="23">
        <f>+'muud toetused, sh inv toetus'!I13+tööjõukulud!I13+majandamiskulud!I13</f>
        <v>8204095.8250000011</v>
      </c>
      <c r="K13" s="23">
        <f>+'muud toetused, sh inv toetus'!J13+tööjõukulud!J13+majandamiskulud!J13</f>
        <v>8204095.8250000002</v>
      </c>
      <c r="M13" s="29">
        <f>-(C13-majandamiskulud!B68-majandamiskulud!B85)*H6+H13</f>
        <v>-1565356.8759999992</v>
      </c>
      <c r="N13" s="29">
        <f>-(D13-majandamiskulud!C68-majandamiskulud!C85)*I6+I13</f>
        <v>-2484521.1000000006</v>
      </c>
      <c r="O13" s="29">
        <f>-(E13-majandamiskulud!D68-majandamiskulud!D85)*J6+J13</f>
        <v>-3105651.375</v>
      </c>
      <c r="P13" s="29">
        <f>-(F13-majandamiskulud!E68-majandamiskulud!E85)*K6+K13</f>
        <v>-3105651.3750000009</v>
      </c>
    </row>
    <row r="14" spans="2:16" x14ac:dyDescent="0.35">
      <c r="B14" s="2" t="s">
        <v>14</v>
      </c>
      <c r="C14" s="3">
        <v>226671930</v>
      </c>
      <c r="D14" s="3">
        <v>235480387</v>
      </c>
      <c r="E14" s="3">
        <v>235442440</v>
      </c>
      <c r="F14" s="3">
        <v>235442442</v>
      </c>
      <c r="H14" s="39">
        <f>+tööjõukulud!G14+'muud toetused, sh inv toetus'!G14+majandamiskulud!G14</f>
        <v>10758099.199999999</v>
      </c>
      <c r="I14" s="39">
        <f>+tööjõukulud!H14+'muud toetused, sh inv toetus'!H14+majandamiskulud!H14</f>
        <v>17908336.800000001</v>
      </c>
      <c r="J14" s="39">
        <f>+tööjõukulud!I14+'muud toetused, sh inv toetus'!I14+majandamiskulud!I14</f>
        <v>22381627.100000005</v>
      </c>
      <c r="K14" s="39">
        <f>+tööjõukulud!J14+'muud toetused, sh inv toetus'!J14+majandamiskulud!J14</f>
        <v>22381627.300000004</v>
      </c>
      <c r="M14" s="29"/>
      <c r="N14" s="29"/>
      <c r="O14" s="29"/>
      <c r="P14" s="29"/>
    </row>
    <row r="15" spans="2:16" x14ac:dyDescent="0.35">
      <c r="B15" s="2" t="s">
        <v>7</v>
      </c>
      <c r="C15" s="3">
        <v>12391657</v>
      </c>
      <c r="D15" s="3">
        <v>13298155</v>
      </c>
      <c r="E15" s="3">
        <v>13290623</v>
      </c>
      <c r="F15" s="3">
        <v>13290523</v>
      </c>
      <c r="H15" s="3">
        <f t="shared" ref="H15" si="1">C15*$H$6</f>
        <v>619582.85</v>
      </c>
      <c r="I15" s="3">
        <f t="shared" ref="I15" si="2">D15*$I$6</f>
        <v>1063852.3999999999</v>
      </c>
      <c r="J15" s="3">
        <f t="shared" ref="J15" si="3">E15*$J$6</f>
        <v>1329062.3</v>
      </c>
      <c r="K15" s="3">
        <f t="shared" ref="K15" si="4">F15*$K$6</f>
        <v>1329052.3</v>
      </c>
      <c r="M15" s="29"/>
      <c r="N15" s="29"/>
      <c r="O15" s="29"/>
      <c r="P15" s="29"/>
    </row>
    <row r="16" spans="2:16" x14ac:dyDescent="0.35">
      <c r="B16" s="2" t="s">
        <v>16</v>
      </c>
      <c r="C16" s="3">
        <v>405671762</v>
      </c>
      <c r="D16" s="3">
        <v>400436406</v>
      </c>
      <c r="E16" s="3">
        <v>399788236</v>
      </c>
      <c r="F16" s="3">
        <v>399788237</v>
      </c>
      <c r="H16" s="23">
        <f>+'muud toetused, sh inv toetus'!G16+tööjõukulud!G16+majandamiskulud!G16</f>
        <v>4246261.913999998</v>
      </c>
      <c r="I16" s="23">
        <f>+'muud toetused, sh inv toetus'!H16+tööjõukulud!H16+majandamiskulud!H16</f>
        <v>6768913.4248000002</v>
      </c>
      <c r="J16" s="23">
        <f>+'muud toetused, sh inv toetus'!I16+tööjõukulud!I16+majandamiskulud!I16</f>
        <v>8396645.4810000006</v>
      </c>
      <c r="K16" s="23">
        <f>+'muud toetused, sh inv toetus'!J16+tööjõukulud!J16+majandamiskulud!J16</f>
        <v>8396645.5810000002</v>
      </c>
      <c r="M16" s="29">
        <f>-C16*H6+H16</f>
        <v>-16037326.186000004</v>
      </c>
      <c r="N16" s="29">
        <f t="shared" ref="N16:P16" si="5">-D16*I6+I16</f>
        <v>-25265999.055199999</v>
      </c>
      <c r="O16" s="29">
        <f t="shared" si="5"/>
        <v>-31582178.119000003</v>
      </c>
      <c r="P16" s="29">
        <f t="shared" si="5"/>
        <v>-31582178.119000003</v>
      </c>
    </row>
    <row r="17" spans="2:16" x14ac:dyDescent="0.35">
      <c r="B17" s="2" t="s">
        <v>18</v>
      </c>
      <c r="C17" s="3">
        <v>119357049</v>
      </c>
      <c r="D17" s="3">
        <v>115446604</v>
      </c>
      <c r="E17" s="3">
        <v>115255564</v>
      </c>
      <c r="F17" s="3">
        <v>114855564</v>
      </c>
      <c r="H17" s="39">
        <f>+tööjõukulud!G17+'muud toetused, sh inv toetus'!G17+majandamiskulud!G17</f>
        <v>5955563.9500000002</v>
      </c>
      <c r="I17" s="39">
        <f>+tööjõukulud!H17+'muud toetused, sh inv toetus'!H17+majandamiskulud!H17</f>
        <v>9215878.7200000007</v>
      </c>
      <c r="J17" s="39">
        <f>+tööjõukulud!I17+'muud toetused, sh inv toetus'!I17+majandamiskulud!I17</f>
        <v>11500549.200000001</v>
      </c>
      <c r="K17" s="39">
        <f>+tööjõukulud!J17+'muud toetused, sh inv toetus'!J17+majandamiskulud!J17</f>
        <v>11460549.200000001</v>
      </c>
      <c r="M17" s="29"/>
      <c r="N17" s="29"/>
      <c r="O17" s="29"/>
      <c r="P17" s="29"/>
    </row>
    <row r="18" spans="2:16" x14ac:dyDescent="0.35">
      <c r="B18" s="2" t="s">
        <v>19</v>
      </c>
      <c r="C18" s="3">
        <v>100286805</v>
      </c>
      <c r="D18" s="3">
        <v>104104276</v>
      </c>
      <c r="E18" s="3">
        <v>103894033</v>
      </c>
      <c r="F18" s="3">
        <v>89894033</v>
      </c>
      <c r="H18" s="45">
        <f>+tööjõukulud!G18+'muud toetused, sh inv toetus'!G18+majandamiskulud!G18</f>
        <v>3682401.25</v>
      </c>
      <c r="I18" s="45">
        <f>+tööjõukulud!H18+'muud toetused, sh inv toetus'!H18+majandamiskulud!H18</f>
        <v>5836135.6799999997</v>
      </c>
      <c r="J18" s="45">
        <f>+tööjõukulud!I18+'muud toetused, sh inv toetus'!I18+majandamiskulud!I18</f>
        <v>7288991.2000000011</v>
      </c>
      <c r="K18" s="45">
        <f>+tööjõukulud!J18+'muud toetused, sh inv toetus'!J18+majandamiskulud!J18</f>
        <v>5888991.2000000011</v>
      </c>
      <c r="M18" s="29">
        <f>-(C18-'muud toetused, sh inv toetus'!B48)*H6+H18</f>
        <v>-935400.04999999981</v>
      </c>
      <c r="N18" s="29">
        <f>-(D18-'muud toetused, sh inv toetus'!C48)*I6+I18</f>
        <v>-1498449.7600000007</v>
      </c>
      <c r="O18" s="29">
        <f>-(E18-'muud toetused, sh inv toetus'!D48)*J6+J18</f>
        <v>-1873216.2999999989</v>
      </c>
      <c r="P18" s="29">
        <f>-(F18-'muud toetused, sh inv toetus'!E48)*K6+K18</f>
        <v>-1873216.2999999989</v>
      </c>
    </row>
    <row r="19" spans="2:16" x14ac:dyDescent="0.35">
      <c r="B19" s="2" t="s">
        <v>22</v>
      </c>
      <c r="C19" s="3">
        <v>3382744172</v>
      </c>
      <c r="D19" s="3">
        <v>3577310930</v>
      </c>
      <c r="E19" s="3">
        <v>3572878985</v>
      </c>
      <c r="F19" s="3">
        <v>3825557554</v>
      </c>
      <c r="H19" s="4">
        <f>SUM(H7:H18)</f>
        <v>106789106.23300001</v>
      </c>
      <c r="I19" s="4">
        <f t="shared" ref="I19:K19" si="6">SUM(I7:I18)</f>
        <v>174188968.26880002</v>
      </c>
      <c r="J19" s="4">
        <f t="shared" si="6"/>
        <v>218982004.43599999</v>
      </c>
      <c r="K19" s="4">
        <f t="shared" si="6"/>
        <v>216974601.736</v>
      </c>
      <c r="M19" s="31">
        <f>SUM(M7:M18)</f>
        <v>-61864747.317000002</v>
      </c>
      <c r="N19" s="31">
        <f t="shared" ref="N19:P19" si="7">SUM(N7:N18)</f>
        <v>-110863243.73120001</v>
      </c>
      <c r="O19" s="31">
        <f t="shared" si="7"/>
        <v>-136905066.06400001</v>
      </c>
      <c r="P19" s="31">
        <f t="shared" si="7"/>
        <v>-164180325.66400003</v>
      </c>
    </row>
    <row r="21" spans="2:16" x14ac:dyDescent="0.35">
      <c r="F21" s="40" t="s">
        <v>81</v>
      </c>
      <c r="H21" s="37">
        <v>115971530.98620622</v>
      </c>
      <c r="I21" s="37">
        <v>189070524.18592998</v>
      </c>
      <c r="J21" s="37">
        <v>237585956.43241251</v>
      </c>
      <c r="K21" s="37">
        <v>235578553.73241246</v>
      </c>
      <c r="M21" s="3"/>
      <c r="N21" s="3"/>
      <c r="O21" s="3"/>
      <c r="P21" s="3"/>
    </row>
    <row r="22" spans="2:16" x14ac:dyDescent="0.35">
      <c r="C22" s="3"/>
      <c r="D22" s="3"/>
      <c r="E22" s="3"/>
      <c r="F22" s="3"/>
      <c r="M22" s="3"/>
      <c r="N22" s="3"/>
      <c r="O22" s="3"/>
      <c r="P22" s="3"/>
    </row>
    <row r="23" spans="2:16" x14ac:dyDescent="0.35">
      <c r="H23" s="3">
        <f>H19-H21</f>
        <v>-9182424.7532062083</v>
      </c>
      <c r="I23" s="36">
        <f t="shared" ref="I23:K23" si="8">I19-I21</f>
        <v>-14881555.917129964</v>
      </c>
      <c r="J23" s="36">
        <f t="shared" si="8"/>
        <v>-18603951.996412516</v>
      </c>
      <c r="K23" s="36">
        <f t="shared" si="8"/>
        <v>-18603951.996412456</v>
      </c>
      <c r="M23" s="3"/>
      <c r="N23" s="3"/>
      <c r="O23" s="3"/>
      <c r="P23" s="3"/>
    </row>
    <row r="24" spans="2:16" x14ac:dyDescent="0.35">
      <c r="M24" s="3"/>
      <c r="N24" s="3"/>
      <c r="O24" s="3"/>
      <c r="P24" s="3"/>
    </row>
    <row r="25" spans="2:16" x14ac:dyDescent="0.35">
      <c r="M25" s="3"/>
      <c r="N25" s="3"/>
      <c r="O25" s="3"/>
      <c r="P25" s="3"/>
    </row>
    <row r="26" spans="2:16" x14ac:dyDescent="0.35">
      <c r="M26" s="3"/>
      <c r="N26" s="3"/>
      <c r="O26" s="3"/>
      <c r="P26" s="3"/>
    </row>
    <row r="27" spans="2:16" x14ac:dyDescent="0.35">
      <c r="M27" s="3"/>
      <c r="N27" s="3"/>
      <c r="O27" s="3"/>
      <c r="P27" s="3"/>
    </row>
    <row r="28" spans="2:16" x14ac:dyDescent="0.35">
      <c r="M28" s="3"/>
      <c r="N28" s="3"/>
      <c r="O28" s="3"/>
      <c r="P28" s="3"/>
    </row>
    <row r="29" spans="2:16" x14ac:dyDescent="0.35">
      <c r="M29" s="3"/>
      <c r="N29" s="3"/>
      <c r="O29" s="3"/>
      <c r="P29" s="3"/>
    </row>
    <row r="30" spans="2:16" x14ac:dyDescent="0.35">
      <c r="M30" s="3"/>
      <c r="N30" s="3"/>
      <c r="O30" s="3"/>
      <c r="P30" s="3"/>
    </row>
    <row r="31" spans="2:16" x14ac:dyDescent="0.35">
      <c r="M31" s="3"/>
      <c r="N31" s="3"/>
      <c r="O31" s="3"/>
      <c r="P31" s="3"/>
    </row>
    <row r="32" spans="2:16" x14ac:dyDescent="0.35">
      <c r="M32" s="3"/>
      <c r="N32" s="3"/>
      <c r="O32" s="3"/>
      <c r="P32" s="3"/>
    </row>
    <row r="33" spans="13:16" x14ac:dyDescent="0.35">
      <c r="M33" s="3"/>
      <c r="N33" s="3"/>
      <c r="O33" s="3"/>
      <c r="P33" s="3"/>
    </row>
    <row r="34" spans="13:16" x14ac:dyDescent="0.35">
      <c r="M34" s="3"/>
      <c r="N34" s="3"/>
      <c r="O34" s="3"/>
      <c r="P34" s="3"/>
    </row>
    <row r="35" spans="13:16" x14ac:dyDescent="0.35">
      <c r="M35" s="3"/>
      <c r="N35" s="3"/>
      <c r="O35" s="3"/>
      <c r="P35" s="3"/>
    </row>
    <row r="36" spans="13:16" x14ac:dyDescent="0.35">
      <c r="M36" s="3"/>
      <c r="N36" s="3"/>
      <c r="O36" s="3"/>
      <c r="P36" s="3"/>
    </row>
  </sheetData>
  <pageMargins left="0.7" right="0.7" top="0.75" bottom="0.75" header="0.3" footer="0.3"/>
  <pageSetup paperSize="9" orientation="portrait" r:id="rId2"/>
  <customProperties>
    <customPr name="EpmWorksheetKeyString_GUID" r:id="rId3"/>
  </customPropertie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71BFD-11B4-4044-AF3C-95505DD45D81}">
  <sheetPr>
    <tabColor rgb="FFFFFF00"/>
  </sheetPr>
  <dimension ref="A2:L84"/>
  <sheetViews>
    <sheetView tabSelected="1" zoomScaleNormal="100" workbookViewId="0">
      <pane ySplit="19" topLeftCell="A20" activePane="bottomLeft" state="frozen"/>
      <selection pane="bottomLeft"/>
    </sheetView>
  </sheetViews>
  <sheetFormatPr defaultRowHeight="14.5" x14ac:dyDescent="0.35"/>
  <cols>
    <col min="1" max="1" width="42.08984375" customWidth="1"/>
    <col min="2" max="2" width="14.6328125" customWidth="1"/>
    <col min="3" max="3" width="17.1796875" customWidth="1"/>
    <col min="4" max="4" width="16.453125" customWidth="1"/>
    <col min="5" max="5" width="14.08984375" customWidth="1"/>
    <col min="6" max="6" width="5.81640625" customWidth="1"/>
    <col min="7" max="10" width="12.08984375" customWidth="1"/>
    <col min="11" max="11" width="14" customWidth="1"/>
    <col min="12" max="12" width="12.81640625" customWidth="1"/>
  </cols>
  <sheetData>
    <row r="2" spans="1:12" x14ac:dyDescent="0.35">
      <c r="A2" s="1" t="s">
        <v>1</v>
      </c>
      <c r="B2" t="s">
        <v>4</v>
      </c>
      <c r="C2" s="18"/>
    </row>
    <row r="3" spans="1:12" x14ac:dyDescent="0.35">
      <c r="A3" s="1" t="s">
        <v>2</v>
      </c>
      <c r="B3" t="s">
        <v>6</v>
      </c>
    </row>
    <row r="4" spans="1:12" x14ac:dyDescent="0.35">
      <c r="A4" s="1" t="s">
        <v>3</v>
      </c>
      <c r="B4" t="s">
        <v>23</v>
      </c>
    </row>
    <row r="5" spans="1:12" x14ac:dyDescent="0.35">
      <c r="A5" s="25" t="s">
        <v>51</v>
      </c>
      <c r="G5" s="25" t="s">
        <v>90</v>
      </c>
    </row>
    <row r="6" spans="1:12" x14ac:dyDescent="0.35">
      <c r="A6" s="1" t="s">
        <v>21</v>
      </c>
      <c r="B6" t="s">
        <v>25</v>
      </c>
      <c r="C6" t="s">
        <v>26</v>
      </c>
      <c r="D6" t="s">
        <v>27</v>
      </c>
      <c r="E6" t="s">
        <v>28</v>
      </c>
      <c r="G6" s="24">
        <v>0.05</v>
      </c>
      <c r="H6" s="24">
        <v>0.08</v>
      </c>
      <c r="I6" s="24">
        <v>0.1</v>
      </c>
      <c r="J6" s="24">
        <v>0.1</v>
      </c>
    </row>
    <row r="7" spans="1:12" x14ac:dyDescent="0.35">
      <c r="A7" s="2" t="s">
        <v>8</v>
      </c>
      <c r="B7" s="3">
        <v>170953730</v>
      </c>
      <c r="C7" s="3">
        <v>161183128</v>
      </c>
      <c r="D7" s="3">
        <v>161092686</v>
      </c>
      <c r="E7" s="3">
        <v>161092686</v>
      </c>
      <c r="G7" s="22">
        <f>(B7-B38)*G6</f>
        <v>3231197.6949999998</v>
      </c>
      <c r="H7" s="22">
        <f>(C7-C38)*H6</f>
        <v>5102598.7439999999</v>
      </c>
      <c r="I7" s="22">
        <f>(D7-D38)*I6</f>
        <v>6369204.2300000004</v>
      </c>
      <c r="J7" s="22">
        <f>(E7-E38)*J6</f>
        <v>6369204.2300000004</v>
      </c>
    </row>
    <row r="8" spans="1:12" x14ac:dyDescent="0.35">
      <c r="A8" s="2" t="s">
        <v>20</v>
      </c>
      <c r="B8" s="3">
        <v>107298276</v>
      </c>
      <c r="C8" s="3">
        <v>107628307</v>
      </c>
      <c r="D8" s="3">
        <v>108098518</v>
      </c>
      <c r="E8" s="3">
        <v>108098518</v>
      </c>
      <c r="G8" s="45">
        <f>(B8-B55-B79)*$G$6</f>
        <v>6011850.9500000002</v>
      </c>
      <c r="H8" s="45">
        <f>(C8-C55-C79)*$H$6</f>
        <v>9654638.5600000005</v>
      </c>
      <c r="I8" s="45">
        <f>(D8-D55-D79)*$I$6</f>
        <v>12101750.800000001</v>
      </c>
      <c r="J8" s="45">
        <f>(E8-E55-E79)*$J$6</f>
        <v>12101750.800000001</v>
      </c>
    </row>
    <row r="9" spans="1:12" x14ac:dyDescent="0.35">
      <c r="A9" s="2" t="s">
        <v>9</v>
      </c>
      <c r="B9" s="3">
        <v>204018345</v>
      </c>
      <c r="C9" s="3">
        <v>217790351</v>
      </c>
      <c r="D9" s="3">
        <v>232508847</v>
      </c>
      <c r="E9" s="3">
        <v>250138357</v>
      </c>
      <c r="G9" s="23">
        <f>(B9-B42)*$G$6</f>
        <v>3384859.4899999993</v>
      </c>
      <c r="H9" s="23">
        <f>(C9-C42)*$H$6</f>
        <v>5743375.0239999983</v>
      </c>
      <c r="I9" s="23">
        <f>(D9-D43)*$I$6</f>
        <v>7615253.419999999</v>
      </c>
      <c r="J9" s="23">
        <f>(E9-E42)*$J$6</f>
        <v>8105045.7799999984</v>
      </c>
    </row>
    <row r="10" spans="1:12" x14ac:dyDescent="0.35">
      <c r="A10" s="2" t="s">
        <v>11</v>
      </c>
      <c r="B10" s="3">
        <v>76787159</v>
      </c>
      <c r="C10" s="3">
        <v>77794931</v>
      </c>
      <c r="D10" s="3">
        <v>77628035</v>
      </c>
      <c r="E10" s="3">
        <v>77631383</v>
      </c>
      <c r="G10" s="39">
        <f>(B10-B57)*$G$6</f>
        <v>3804074.1500000004</v>
      </c>
      <c r="H10" s="39">
        <f>(C10-C57)*$H$6</f>
        <v>6167140.4000000004</v>
      </c>
      <c r="I10" s="39">
        <f>(D10-D57)*$I$6</f>
        <v>7692235.9000000004</v>
      </c>
      <c r="J10" s="39">
        <f>(E10-E57)*$J$6</f>
        <v>7692570.7000000002</v>
      </c>
    </row>
    <row r="11" spans="1:12" x14ac:dyDescent="0.35">
      <c r="A11" s="2" t="s">
        <v>12</v>
      </c>
      <c r="B11" s="3">
        <v>13004481</v>
      </c>
      <c r="C11" s="3">
        <v>12982231</v>
      </c>
      <c r="D11" s="3">
        <v>12986746</v>
      </c>
      <c r="E11" s="3">
        <v>12986746</v>
      </c>
      <c r="G11" s="3">
        <f t="shared" ref="G11:G15" si="0">B11*$G$6</f>
        <v>650224.05000000005</v>
      </c>
      <c r="H11" s="3">
        <f t="shared" ref="H11:H15" si="1">C11*$H$6</f>
        <v>1038578.48</v>
      </c>
      <c r="I11" s="3">
        <f t="shared" ref="I11:I15" si="2">D11*$I$6</f>
        <v>1298674.6000000001</v>
      </c>
      <c r="J11" s="3">
        <f t="shared" ref="J11:J15" si="3">E11*$J$6</f>
        <v>1298674.6000000001</v>
      </c>
    </row>
    <row r="12" spans="1:12" x14ac:dyDescent="0.35">
      <c r="A12" s="2" t="s">
        <v>13</v>
      </c>
      <c r="B12" s="3">
        <v>44428507</v>
      </c>
      <c r="C12" s="3">
        <v>44195599</v>
      </c>
      <c r="D12" s="3">
        <v>43960598</v>
      </c>
      <c r="E12" s="3">
        <v>43960598</v>
      </c>
      <c r="G12" s="39">
        <f>(B12-B60)*$G$6</f>
        <v>1364765.1500000001</v>
      </c>
      <c r="H12" s="39">
        <f>(C12-C60)*$H$6</f>
        <v>2173901.6800000002</v>
      </c>
      <c r="I12" s="39">
        <f>(D12-D60)*$I$6</f>
        <v>2701034.5</v>
      </c>
      <c r="J12" s="39">
        <f>(E12-E60)*$J$6</f>
        <v>2701034.5</v>
      </c>
    </row>
    <row r="13" spans="1:12" x14ac:dyDescent="0.35">
      <c r="A13" s="2" t="s">
        <v>15</v>
      </c>
      <c r="B13" s="3">
        <v>88687489</v>
      </c>
      <c r="C13" s="3">
        <v>86851784</v>
      </c>
      <c r="D13" s="3">
        <v>86506553</v>
      </c>
      <c r="E13" s="3">
        <v>86434982</v>
      </c>
      <c r="G13" s="23">
        <f>(B13-B44-B81)*$G$6</f>
        <v>3429417.5740000005</v>
      </c>
      <c r="H13" s="23">
        <f>(C13-C44-C81)*$H$6</f>
        <v>5359861.62</v>
      </c>
      <c r="I13" s="23">
        <f>(D13-D44-D81)*$I$6</f>
        <v>6665303.9250000007</v>
      </c>
      <c r="J13" s="23">
        <f>(E13-E44-E81)*$J$6</f>
        <v>6658146.8250000002</v>
      </c>
    </row>
    <row r="14" spans="1:12" x14ac:dyDescent="0.35">
      <c r="A14" s="2" t="s">
        <v>14</v>
      </c>
      <c r="B14" s="3">
        <v>46177729</v>
      </c>
      <c r="C14" s="3">
        <v>46135502</v>
      </c>
      <c r="D14" s="3">
        <v>46103851</v>
      </c>
      <c r="E14" s="3">
        <v>46103855</v>
      </c>
      <c r="G14" s="39">
        <f>(B14-B65)*$G$6</f>
        <v>1842605.75</v>
      </c>
      <c r="H14" s="39">
        <f>(C14-C65)*$H$6</f>
        <v>2941391.2</v>
      </c>
      <c r="I14" s="39">
        <f>(D14-D65)*$I$6</f>
        <v>3673573.9000000004</v>
      </c>
      <c r="J14" s="39">
        <f>(E14-E65)*$J$6</f>
        <v>3673574.3000000003</v>
      </c>
    </row>
    <row r="15" spans="1:12" x14ac:dyDescent="0.35">
      <c r="A15" s="2" t="s">
        <v>7</v>
      </c>
      <c r="B15" s="3">
        <v>7615636</v>
      </c>
      <c r="C15" s="3">
        <v>7620134</v>
      </c>
      <c r="D15" s="3">
        <v>7612702</v>
      </c>
      <c r="E15" s="3">
        <v>7612702</v>
      </c>
      <c r="G15" s="3">
        <f t="shared" si="0"/>
        <v>380781.80000000005</v>
      </c>
      <c r="H15" s="3">
        <f t="shared" si="1"/>
        <v>609610.72</v>
      </c>
      <c r="I15" s="3">
        <f t="shared" si="2"/>
        <v>761270.20000000007</v>
      </c>
      <c r="J15" s="3">
        <f t="shared" si="3"/>
        <v>761270.20000000007</v>
      </c>
    </row>
    <row r="16" spans="1:12" x14ac:dyDescent="0.35">
      <c r="A16" s="2" t="s">
        <v>16</v>
      </c>
      <c r="B16" s="3">
        <v>283908651</v>
      </c>
      <c r="C16" s="3">
        <v>280484665</v>
      </c>
      <c r="D16" s="3">
        <v>280389832</v>
      </c>
      <c r="E16" s="3">
        <v>280389833</v>
      </c>
      <c r="G16" s="23">
        <f>(B16-B46-B83)*$G$6</f>
        <v>2562761.1039999984</v>
      </c>
      <c r="H16" s="23">
        <f>(C16-C46-C83)*$H$6</f>
        <v>4047168.6167999995</v>
      </c>
      <c r="I16" s="23">
        <f>(D16-D46-D83)*$I$6</f>
        <v>5053477.4709999999</v>
      </c>
      <c r="J16" s="23">
        <f>(E16-E46-E83)*$J$6</f>
        <v>5053477.5709999995</v>
      </c>
      <c r="L16" s="3"/>
    </row>
    <row r="17" spans="1:10" x14ac:dyDescent="0.35">
      <c r="A17" s="2" t="s">
        <v>18</v>
      </c>
      <c r="B17" s="3">
        <v>46980682</v>
      </c>
      <c r="C17" s="3">
        <v>46793550</v>
      </c>
      <c r="D17" s="3">
        <v>46782145</v>
      </c>
      <c r="E17" s="3">
        <v>46782145</v>
      </c>
      <c r="G17" s="39">
        <f>(B17-B68)*$G$6</f>
        <v>2331403.0500000003</v>
      </c>
      <c r="H17" s="39">
        <f>(C17-C68)*$H$6</f>
        <v>3715086.24</v>
      </c>
      <c r="I17" s="39">
        <f>(D17-D68)*$I$6</f>
        <v>4642522.1000000006</v>
      </c>
      <c r="J17" s="39">
        <f>(E17-E68)*$J$6</f>
        <v>4642522.1000000006</v>
      </c>
    </row>
    <row r="18" spans="1:10" x14ac:dyDescent="0.35">
      <c r="A18" s="2" t="s">
        <v>19</v>
      </c>
      <c r="B18" s="3">
        <v>35232402</v>
      </c>
      <c r="C18" s="3">
        <v>35241337</v>
      </c>
      <c r="D18" s="3">
        <v>35224094</v>
      </c>
      <c r="E18" s="3">
        <v>35224094</v>
      </c>
      <c r="G18" s="39">
        <f>(B18-B74)*$G$6</f>
        <v>1268046.2000000002</v>
      </c>
      <c r="H18" s="39">
        <f>(C18-C74)*$H$6</f>
        <v>2029430.1600000001</v>
      </c>
      <c r="I18" s="39">
        <f>(D18-D74)*$I$6</f>
        <v>2534909.3000000003</v>
      </c>
      <c r="J18" s="39">
        <f>(E18-E74)*$J$6</f>
        <v>2534909.3000000003</v>
      </c>
    </row>
    <row r="19" spans="1:10" x14ac:dyDescent="0.35">
      <c r="A19" s="2" t="s">
        <v>22</v>
      </c>
      <c r="B19" s="3">
        <v>1125093087</v>
      </c>
      <c r="C19" s="3">
        <v>1124701519</v>
      </c>
      <c r="D19" s="3">
        <v>1138894607</v>
      </c>
      <c r="E19" s="3">
        <v>1156455899</v>
      </c>
      <c r="G19" s="4">
        <f>SUM(G7:G18)</f>
        <v>30261986.962999996</v>
      </c>
      <c r="H19" s="4">
        <f t="shared" ref="H19:J19" si="4">SUM(H7:H18)</f>
        <v>48582781.444800004</v>
      </c>
      <c r="I19" s="4">
        <f t="shared" si="4"/>
        <v>61109210.346000001</v>
      </c>
      <c r="J19" s="4">
        <f t="shared" si="4"/>
        <v>61592180.906000003</v>
      </c>
    </row>
    <row r="22" spans="1:10" x14ac:dyDescent="0.35">
      <c r="A22" s="16" t="s">
        <v>41</v>
      </c>
    </row>
    <row r="23" spans="1:10" x14ac:dyDescent="0.35">
      <c r="G23" s="3"/>
    </row>
    <row r="24" spans="1:10" ht="58" x14ac:dyDescent="0.35">
      <c r="A24" s="11" t="s">
        <v>105</v>
      </c>
    </row>
    <row r="25" spans="1:10" ht="59" customHeight="1" x14ac:dyDescent="0.35">
      <c r="A25" s="12" t="s">
        <v>0</v>
      </c>
      <c r="B25" s="13" t="s">
        <v>42</v>
      </c>
      <c r="C25" s="13" t="s">
        <v>49</v>
      </c>
      <c r="D25" s="13" t="s">
        <v>50</v>
      </c>
      <c r="E25" s="13" t="s">
        <v>52</v>
      </c>
    </row>
    <row r="26" spans="1:10" x14ac:dyDescent="0.35">
      <c r="A26" s="12" t="s">
        <v>17</v>
      </c>
      <c r="B26" s="14">
        <v>70489111.730000004</v>
      </c>
      <c r="C26" s="14">
        <v>49317988</v>
      </c>
      <c r="D26" s="17">
        <v>0.91</v>
      </c>
      <c r="E26" s="12"/>
    </row>
    <row r="27" spans="1:10" x14ac:dyDescent="0.35">
      <c r="A27" s="12" t="s">
        <v>43</v>
      </c>
      <c r="B27" s="14">
        <v>162347890.28999999</v>
      </c>
      <c r="C27" s="14">
        <v>60425395</v>
      </c>
      <c r="D27" s="15">
        <f t="shared" ref="D27:D32" si="5">C27/B27</f>
        <v>0.37219698323189093</v>
      </c>
      <c r="E27" s="26">
        <v>0.91</v>
      </c>
    </row>
    <row r="28" spans="1:10" x14ac:dyDescent="0.35">
      <c r="A28" s="12" t="s">
        <v>44</v>
      </c>
      <c r="B28" s="14">
        <v>145534254</v>
      </c>
      <c r="C28" s="14">
        <f>84728709.48*1.338</f>
        <v>113367013.28424001</v>
      </c>
      <c r="D28" s="32">
        <f t="shared" si="5"/>
        <v>0.77897134295435355</v>
      </c>
      <c r="E28" s="17">
        <v>0.8</v>
      </c>
    </row>
    <row r="29" spans="1:10" x14ac:dyDescent="0.35">
      <c r="A29" s="12" t="s">
        <v>45</v>
      </c>
      <c r="B29" s="14">
        <v>40495877.859999999</v>
      </c>
      <c r="C29" s="14">
        <v>6585042</v>
      </c>
      <c r="D29" s="15">
        <f t="shared" si="5"/>
        <v>0.16261018029453331</v>
      </c>
      <c r="E29" s="26">
        <v>0.2</v>
      </c>
      <c r="G29" s="41"/>
    </row>
    <row r="30" spans="1:10" ht="14.5" customHeight="1" x14ac:dyDescent="0.35">
      <c r="A30" s="12" t="s">
        <v>46</v>
      </c>
      <c r="B30" s="14">
        <v>66737702.540000029</v>
      </c>
      <c r="C30" s="14">
        <v>36519072.047240004</v>
      </c>
      <c r="D30" s="15">
        <f t="shared" si="5"/>
        <v>0.54720301504763169</v>
      </c>
      <c r="E30" s="17">
        <v>0.9</v>
      </c>
    </row>
    <row r="31" spans="1:10" x14ac:dyDescent="0.35">
      <c r="A31" s="12" t="s">
        <v>47</v>
      </c>
      <c r="B31" s="14">
        <v>62583976.740000017</v>
      </c>
      <c r="C31" s="14">
        <v>44739195.511119872</v>
      </c>
      <c r="D31" s="15">
        <f t="shared" si="5"/>
        <v>0.71486661349414049</v>
      </c>
      <c r="E31" s="17">
        <v>0.8</v>
      </c>
    </row>
    <row r="32" spans="1:10" x14ac:dyDescent="0.35">
      <c r="A32" s="12" t="s">
        <v>48</v>
      </c>
      <c r="B32" s="14">
        <v>22853833.47000001</v>
      </c>
      <c r="C32" s="14">
        <v>973212.65532000002</v>
      </c>
      <c r="D32" s="15">
        <f t="shared" si="5"/>
        <v>4.258421925571157E-2</v>
      </c>
      <c r="E32" s="17">
        <v>0.1</v>
      </c>
    </row>
    <row r="33" spans="1:10" x14ac:dyDescent="0.35">
      <c r="A33" s="57" t="s">
        <v>61</v>
      </c>
      <c r="B33" s="58">
        <f>100%*C33/D33</f>
        <v>10134739.47368421</v>
      </c>
      <c r="C33" s="58">
        <v>3851201</v>
      </c>
      <c r="D33" s="59">
        <v>0.38</v>
      </c>
      <c r="E33" s="60">
        <v>0.4</v>
      </c>
    </row>
    <row r="34" spans="1:10" x14ac:dyDescent="0.35">
      <c r="I34" s="10"/>
    </row>
    <row r="35" spans="1:10" x14ac:dyDescent="0.35">
      <c r="I35" s="10"/>
    </row>
    <row r="36" spans="1:10" ht="87" x14ac:dyDescent="0.35">
      <c r="A36" s="20" t="s">
        <v>106</v>
      </c>
      <c r="I36" s="10"/>
    </row>
    <row r="37" spans="1:10" x14ac:dyDescent="0.35">
      <c r="A37" s="6"/>
      <c r="B37" s="5" t="s">
        <v>37</v>
      </c>
      <c r="C37" s="5" t="s">
        <v>38</v>
      </c>
      <c r="D37" s="5" t="s">
        <v>39</v>
      </c>
      <c r="E37" s="5" t="s">
        <v>40</v>
      </c>
      <c r="I37" s="10"/>
    </row>
    <row r="38" spans="1:10" x14ac:dyDescent="0.35">
      <c r="A38" s="19" t="s">
        <v>8</v>
      </c>
      <c r="B38" s="4">
        <f>SUM(B39:B41)</f>
        <v>106329776.10000001</v>
      </c>
      <c r="C38" s="4">
        <f t="shared" ref="C38:E38" si="6">SUM(C39:C41)</f>
        <v>97400643.700000003</v>
      </c>
      <c r="D38" s="4">
        <f t="shared" si="6"/>
        <v>97400643.700000003</v>
      </c>
      <c r="E38" s="4">
        <f t="shared" si="6"/>
        <v>97400643.700000003</v>
      </c>
      <c r="I38" s="10"/>
    </row>
    <row r="39" spans="1:10" x14ac:dyDescent="0.35">
      <c r="A39" s="9" t="s">
        <v>31</v>
      </c>
      <c r="B39" s="8">
        <f>56158219*E30</f>
        <v>50542397.100000001</v>
      </c>
      <c r="C39" s="8">
        <f>48409183*E30</f>
        <v>43568264.700000003</v>
      </c>
      <c r="D39" s="8">
        <f>48409183*E30</f>
        <v>43568264.700000003</v>
      </c>
      <c r="E39" s="8">
        <f>48409183*E30</f>
        <v>43568264.700000003</v>
      </c>
      <c r="I39" s="10"/>
    </row>
    <row r="40" spans="1:10" x14ac:dyDescent="0.35">
      <c r="A40" s="9" t="s">
        <v>29</v>
      </c>
      <c r="B40" s="8">
        <f>67010961*E31</f>
        <v>53608768.800000004</v>
      </c>
      <c r="C40" s="8">
        <f>64510961*E31</f>
        <v>51608768.800000004</v>
      </c>
      <c r="D40" s="8">
        <f>64510961*E31</f>
        <v>51608768.800000004</v>
      </c>
      <c r="E40" s="8">
        <f>64510961*E31</f>
        <v>51608768.800000004</v>
      </c>
      <c r="I40" s="10"/>
    </row>
    <row r="41" spans="1:10" x14ac:dyDescent="0.35">
      <c r="A41" s="9" t="s">
        <v>30</v>
      </c>
      <c r="B41" s="8">
        <f>21786102*E32</f>
        <v>2178610.2000000002</v>
      </c>
      <c r="C41" s="8">
        <f>22236102*E32</f>
        <v>2223610.2000000002</v>
      </c>
      <c r="D41" s="8">
        <f>22236102*E32</f>
        <v>2223610.2000000002</v>
      </c>
      <c r="E41" s="8">
        <f>22236102*E32</f>
        <v>2223610.2000000002</v>
      </c>
    </row>
    <row r="42" spans="1:10" x14ac:dyDescent="0.35">
      <c r="A42" s="7" t="s">
        <v>9</v>
      </c>
      <c r="B42" s="4">
        <f>SUM(B43)</f>
        <v>136321155.20000002</v>
      </c>
      <c r="C42" s="4">
        <f t="shared" ref="C42:E42" si="7">SUM(C43)</f>
        <v>145998163.20000002</v>
      </c>
      <c r="D42" s="4">
        <f t="shared" si="7"/>
        <v>156356312.80000001</v>
      </c>
      <c r="E42" s="4">
        <f t="shared" si="7"/>
        <v>169087899.20000002</v>
      </c>
    </row>
    <row r="43" spans="1:10" s="21" customFormat="1" x14ac:dyDescent="0.35">
      <c r="A43" s="9" t="s">
        <v>32</v>
      </c>
      <c r="B43" s="8">
        <f>170401444*E28</f>
        <v>136321155.20000002</v>
      </c>
      <c r="C43" s="8">
        <f>182497704*E28</f>
        <v>145998163.20000002</v>
      </c>
      <c r="D43" s="8">
        <f>195445391*E28</f>
        <v>156356312.80000001</v>
      </c>
      <c r="E43" s="8">
        <f>211359874*E28</f>
        <v>169087899.20000002</v>
      </c>
    </row>
    <row r="44" spans="1:10" x14ac:dyDescent="0.35">
      <c r="A44" s="7" t="s">
        <v>15</v>
      </c>
      <c r="B44" s="4">
        <f>SUM(B45)</f>
        <v>8203729.6000000006</v>
      </c>
      <c r="C44" s="4">
        <f t="shared" ref="C44:E44" si="8">SUM(C45)</f>
        <v>8103475</v>
      </c>
      <c r="D44" s="4">
        <f t="shared" si="8"/>
        <v>8103475</v>
      </c>
      <c r="E44" s="4">
        <f t="shared" si="8"/>
        <v>8103475</v>
      </c>
    </row>
    <row r="45" spans="1:10" s="21" customFormat="1" x14ac:dyDescent="0.35">
      <c r="A45" s="9" t="s">
        <v>33</v>
      </c>
      <c r="B45" s="8">
        <f>41018648*E29</f>
        <v>8203729.6000000006</v>
      </c>
      <c r="C45" s="8">
        <f>40517375*E29</f>
        <v>8103475</v>
      </c>
      <c r="D45" s="8">
        <f>40517375*E29</f>
        <v>8103475</v>
      </c>
      <c r="E45" s="8">
        <f>40517375*E29</f>
        <v>8103475</v>
      </c>
      <c r="G45" s="27"/>
    </row>
    <row r="46" spans="1:10" x14ac:dyDescent="0.35">
      <c r="A46" s="7" t="s">
        <v>16</v>
      </c>
      <c r="B46" s="4">
        <f>SUM(B47:B50)</f>
        <v>226871002.72000003</v>
      </c>
      <c r="C46" s="4">
        <f t="shared" ref="C46:E46" si="9">SUM(C47:C50)</f>
        <v>224147089.09</v>
      </c>
      <c r="D46" s="4">
        <f t="shared" si="9"/>
        <v>224107089.09</v>
      </c>
      <c r="E46" s="4">
        <f t="shared" si="9"/>
        <v>224107089.09</v>
      </c>
    </row>
    <row r="47" spans="1:10" s="21" customFormat="1" x14ac:dyDescent="0.35">
      <c r="A47" s="54" t="s">
        <v>60</v>
      </c>
      <c r="B47" s="42">
        <f>12580486*E33</f>
        <v>5032194.4000000004</v>
      </c>
      <c r="C47" s="42">
        <f>11895350*E33</f>
        <v>4758140</v>
      </c>
      <c r="D47" s="42">
        <f>11795350*E33</f>
        <v>4718140</v>
      </c>
      <c r="E47" s="42">
        <f>11795350*E33</f>
        <v>4718140</v>
      </c>
      <c r="G47" s="3"/>
      <c r="H47" s="3"/>
      <c r="I47" s="3"/>
      <c r="J47" s="3"/>
    </row>
    <row r="48" spans="1:10" s="21" customFormat="1" x14ac:dyDescent="0.35">
      <c r="A48" s="9" t="s">
        <v>34</v>
      </c>
      <c r="B48" s="8">
        <v>7490081</v>
      </c>
      <c r="C48" s="8">
        <v>7490081.0000000009</v>
      </c>
      <c r="D48" s="8">
        <v>7490081</v>
      </c>
      <c r="E48" s="8">
        <v>7490081</v>
      </c>
      <c r="G48" s="3"/>
      <c r="H48" s="3"/>
      <c r="I48" s="3"/>
      <c r="J48" s="3"/>
    </row>
    <row r="49" spans="1:10" s="21" customFormat="1" x14ac:dyDescent="0.35">
      <c r="A49" s="9" t="s">
        <v>35</v>
      </c>
      <c r="B49" s="8">
        <f>164740129*E27</f>
        <v>149913517.39000002</v>
      </c>
      <c r="C49" s="8">
        <f>162047976*E27</f>
        <v>147463658.16</v>
      </c>
      <c r="D49" s="8">
        <f>162047976*E27</f>
        <v>147463658.16</v>
      </c>
      <c r="E49" s="8">
        <f>162047976*E27</f>
        <v>147463658.16</v>
      </c>
      <c r="G49" s="3"/>
      <c r="H49" s="3"/>
      <c r="I49" s="3"/>
      <c r="J49" s="3"/>
    </row>
    <row r="50" spans="1:10" s="21" customFormat="1" x14ac:dyDescent="0.35">
      <c r="A50" s="9" t="s">
        <v>36</v>
      </c>
      <c r="B50" s="8">
        <f>70807923*D26</f>
        <v>64435209.93</v>
      </c>
      <c r="C50" s="8">
        <f>70807923*D26</f>
        <v>64435209.93</v>
      </c>
      <c r="D50" s="8">
        <f>70807923*D26</f>
        <v>64435209.93</v>
      </c>
      <c r="E50" s="8">
        <f>70807923*D26</f>
        <v>64435209.93</v>
      </c>
      <c r="G50" s="3"/>
      <c r="H50" s="3"/>
      <c r="I50" s="3"/>
      <c r="J50" s="3"/>
    </row>
    <row r="52" spans="1:10" x14ac:dyDescent="0.35">
      <c r="G52" s="3"/>
      <c r="H52" s="3"/>
      <c r="I52" s="3"/>
      <c r="J52" s="3"/>
    </row>
    <row r="53" spans="1:10" ht="43.5" x14ac:dyDescent="0.35">
      <c r="A53" s="20" t="s">
        <v>103</v>
      </c>
      <c r="G53" s="3"/>
      <c r="H53" s="3"/>
      <c r="I53" s="3"/>
      <c r="J53" s="3"/>
    </row>
    <row r="54" spans="1:10" x14ac:dyDescent="0.35">
      <c r="A54" s="6"/>
      <c r="B54" s="5" t="s">
        <v>37</v>
      </c>
      <c r="C54" s="5" t="s">
        <v>38</v>
      </c>
      <c r="D54" s="5" t="s">
        <v>39</v>
      </c>
      <c r="E54" s="5" t="s">
        <v>40</v>
      </c>
      <c r="I54" s="10"/>
    </row>
    <row r="55" spans="1:10" x14ac:dyDescent="0.35">
      <c r="A55" s="19" t="s">
        <v>67</v>
      </c>
      <c r="B55" s="37">
        <f>SUM(B56)</f>
        <v>-27517115</v>
      </c>
      <c r="C55" s="37">
        <f t="shared" ref="C55:E55" si="10">SUM(C56)</f>
        <v>-27450588</v>
      </c>
      <c r="D55" s="37">
        <f t="shared" si="10"/>
        <v>-27380965</v>
      </c>
      <c r="E55" s="37">
        <f t="shared" si="10"/>
        <v>-27380965</v>
      </c>
      <c r="I55" s="10"/>
    </row>
    <row r="56" spans="1:10" x14ac:dyDescent="0.35">
      <c r="A56" s="9" t="s">
        <v>68</v>
      </c>
      <c r="B56" s="8">
        <f>-B61</f>
        <v>-27517115</v>
      </c>
      <c r="C56" s="8">
        <f t="shared" ref="C56:E56" si="11">-C61</f>
        <v>-27450588</v>
      </c>
      <c r="D56" s="8">
        <f t="shared" si="11"/>
        <v>-27380965</v>
      </c>
      <c r="E56" s="8">
        <f t="shared" si="11"/>
        <v>-27380965</v>
      </c>
      <c r="I56" s="10"/>
    </row>
    <row r="57" spans="1:10" x14ac:dyDescent="0.35">
      <c r="A57" s="19" t="s">
        <v>69</v>
      </c>
      <c r="B57" s="37">
        <f>SUM(B58:B59)</f>
        <v>705676</v>
      </c>
      <c r="C57" s="37">
        <f t="shared" ref="C57:E57" si="12">SUM(C58:C59)</f>
        <v>705676</v>
      </c>
      <c r="D57" s="37">
        <f t="shared" si="12"/>
        <v>705676</v>
      </c>
      <c r="E57" s="37">
        <f t="shared" si="12"/>
        <v>705676</v>
      </c>
      <c r="I57" s="10"/>
    </row>
    <row r="58" spans="1:10" hidden="1" x14ac:dyDescent="0.35">
      <c r="A58" s="9" t="s">
        <v>75</v>
      </c>
      <c r="B58" s="38">
        <f>-B67</f>
        <v>0</v>
      </c>
      <c r="C58" s="38">
        <f>-C67</f>
        <v>0</v>
      </c>
      <c r="D58" s="38">
        <f>-D67</f>
        <v>0</v>
      </c>
      <c r="E58" s="38">
        <f>-E67</f>
        <v>0</v>
      </c>
      <c r="I58" s="10"/>
    </row>
    <row r="59" spans="1:10" x14ac:dyDescent="0.35">
      <c r="A59" s="9" t="s">
        <v>70</v>
      </c>
      <c r="B59" s="8">
        <v>705676</v>
      </c>
      <c r="C59" s="8">
        <v>705676</v>
      </c>
      <c r="D59" s="8">
        <v>705676</v>
      </c>
      <c r="E59" s="8">
        <v>705676</v>
      </c>
      <c r="I59" s="10"/>
    </row>
    <row r="60" spans="1:10" x14ac:dyDescent="0.35">
      <c r="A60" s="19" t="s">
        <v>73</v>
      </c>
      <c r="B60" s="37">
        <f>SUM(B61:B64)</f>
        <v>17133204</v>
      </c>
      <c r="C60" s="37">
        <f>SUM(C61:C64)</f>
        <v>17021828</v>
      </c>
      <c r="D60" s="37">
        <f t="shared" ref="D60:E60" si="13">SUM(D61:D64)</f>
        <v>16950253</v>
      </c>
      <c r="E60" s="37">
        <f t="shared" si="13"/>
        <v>16950253</v>
      </c>
      <c r="I60" s="10"/>
    </row>
    <row r="61" spans="1:10" x14ac:dyDescent="0.35">
      <c r="A61" s="9" t="s">
        <v>74</v>
      </c>
      <c r="B61" s="8">
        <v>27517115</v>
      </c>
      <c r="C61" s="8">
        <v>27450588</v>
      </c>
      <c r="D61" s="8">
        <v>27380965</v>
      </c>
      <c r="E61" s="8">
        <v>27380965</v>
      </c>
      <c r="I61" s="10"/>
    </row>
    <row r="62" spans="1:10" x14ac:dyDescent="0.35">
      <c r="A62" s="9" t="s">
        <v>76</v>
      </c>
      <c r="B62" s="8">
        <f>-B59</f>
        <v>-705676</v>
      </c>
      <c r="C62" s="8">
        <f t="shared" ref="C62:E62" si="14">-C59</f>
        <v>-705676</v>
      </c>
      <c r="D62" s="8">
        <f t="shared" si="14"/>
        <v>-705676</v>
      </c>
      <c r="E62" s="8">
        <f t="shared" si="14"/>
        <v>-705676</v>
      </c>
      <c r="I62" s="10"/>
    </row>
    <row r="63" spans="1:10" s="55" customFormat="1" ht="14.5" customHeight="1" x14ac:dyDescent="0.35">
      <c r="A63" s="54" t="s">
        <v>75</v>
      </c>
      <c r="B63" s="42">
        <f>-B66</f>
        <v>-9325614</v>
      </c>
      <c r="C63" s="42">
        <f t="shared" ref="C63:E63" si="15">-C66</f>
        <v>-9368112</v>
      </c>
      <c r="D63" s="42">
        <f t="shared" si="15"/>
        <v>-9368112</v>
      </c>
      <c r="E63" s="42">
        <f t="shared" si="15"/>
        <v>-9368112</v>
      </c>
      <c r="I63" s="56"/>
    </row>
    <row r="64" spans="1:10" x14ac:dyDescent="0.35">
      <c r="A64" s="9" t="s">
        <v>77</v>
      </c>
      <c r="B64" s="8">
        <f>-B69</f>
        <v>-352621</v>
      </c>
      <c r="C64" s="8">
        <f t="shared" ref="C64:E64" si="16">-C69</f>
        <v>-354972</v>
      </c>
      <c r="D64" s="8">
        <f t="shared" si="16"/>
        <v>-356924</v>
      </c>
      <c r="E64" s="8">
        <f t="shared" si="16"/>
        <v>-356924</v>
      </c>
      <c r="I64" s="10"/>
    </row>
    <row r="65" spans="1:10" x14ac:dyDescent="0.35">
      <c r="A65" s="19" t="s">
        <v>71</v>
      </c>
      <c r="B65" s="37">
        <f>SUM(B66:B67)</f>
        <v>9325614</v>
      </c>
      <c r="C65" s="37">
        <f t="shared" ref="C65:E65" si="17">SUM(C66:C67)</f>
        <v>9368112</v>
      </c>
      <c r="D65" s="37">
        <f t="shared" si="17"/>
        <v>9368112</v>
      </c>
      <c r="E65" s="37">
        <f t="shared" si="17"/>
        <v>9368112</v>
      </c>
      <c r="I65" s="10"/>
    </row>
    <row r="66" spans="1:10" s="55" customFormat="1" ht="14.5" customHeight="1" x14ac:dyDescent="0.35">
      <c r="A66" s="54" t="s">
        <v>70</v>
      </c>
      <c r="B66" s="42">
        <f>7648063+1677551</f>
        <v>9325614</v>
      </c>
      <c r="C66" s="42">
        <f>7690561+1677551</f>
        <v>9368112</v>
      </c>
      <c r="D66" s="42">
        <f>7690561+1677551</f>
        <v>9368112</v>
      </c>
      <c r="E66" s="42">
        <f>7690561+1677551</f>
        <v>9368112</v>
      </c>
      <c r="I66" s="56"/>
    </row>
    <row r="67" spans="1:10" ht="14.5" hidden="1" customHeight="1" x14ac:dyDescent="0.35">
      <c r="A67" s="9" t="s">
        <v>72</v>
      </c>
      <c r="B67" s="38">
        <v>0</v>
      </c>
      <c r="C67" s="38">
        <v>0</v>
      </c>
      <c r="D67" s="38">
        <v>0</v>
      </c>
      <c r="E67" s="38">
        <v>0</v>
      </c>
      <c r="I67" s="10"/>
    </row>
    <row r="68" spans="1:10" x14ac:dyDescent="0.35">
      <c r="A68" s="19" t="s">
        <v>10</v>
      </c>
      <c r="B68" s="37">
        <f>SUM(B69)</f>
        <v>352621</v>
      </c>
      <c r="C68" s="37">
        <f t="shared" ref="C68:E68" si="18">SUM(C69)</f>
        <v>354972</v>
      </c>
      <c r="D68" s="37">
        <f t="shared" si="18"/>
        <v>356924</v>
      </c>
      <c r="E68" s="37">
        <f t="shared" si="18"/>
        <v>356924</v>
      </c>
      <c r="I68" s="10"/>
    </row>
    <row r="69" spans="1:10" x14ac:dyDescent="0.35">
      <c r="A69" s="9" t="s">
        <v>70</v>
      </c>
      <c r="B69" s="42">
        <v>352621</v>
      </c>
      <c r="C69" s="42">
        <v>354972</v>
      </c>
      <c r="D69" s="42">
        <v>356924</v>
      </c>
      <c r="E69" s="42">
        <v>356924</v>
      </c>
      <c r="I69" s="10"/>
    </row>
    <row r="72" spans="1:10" ht="72.5" x14ac:dyDescent="0.35">
      <c r="A72" s="20" t="s">
        <v>80</v>
      </c>
      <c r="G72" s="36"/>
      <c r="H72" s="36"/>
      <c r="I72" s="36"/>
      <c r="J72" s="36"/>
    </row>
    <row r="73" spans="1:10" x14ac:dyDescent="0.35">
      <c r="A73" s="6"/>
      <c r="B73" s="5" t="s">
        <v>37</v>
      </c>
      <c r="C73" s="5" t="s">
        <v>38</v>
      </c>
      <c r="D73" s="5" t="s">
        <v>39</v>
      </c>
      <c r="E73" s="5" t="s">
        <v>40</v>
      </c>
      <c r="I73" s="10"/>
    </row>
    <row r="74" spans="1:10" x14ac:dyDescent="0.35">
      <c r="A74" s="19" t="s">
        <v>19</v>
      </c>
      <c r="B74" s="37">
        <v>9871478</v>
      </c>
      <c r="C74" s="37">
        <v>9873460</v>
      </c>
      <c r="D74" s="37">
        <v>9875001</v>
      </c>
      <c r="E74" s="37">
        <v>9875001</v>
      </c>
      <c r="I74" s="10"/>
    </row>
    <row r="77" spans="1:10" ht="43.5" x14ac:dyDescent="0.35">
      <c r="A77" s="20" t="s">
        <v>102</v>
      </c>
    </row>
    <row r="78" spans="1:10" x14ac:dyDescent="0.35">
      <c r="A78" s="6"/>
      <c r="B78" s="5" t="s">
        <v>37</v>
      </c>
      <c r="C78" s="5" t="s">
        <v>38</v>
      </c>
      <c r="D78" s="5" t="s">
        <v>39</v>
      </c>
      <c r="E78" s="5" t="s">
        <v>40</v>
      </c>
    </row>
    <row r="79" spans="1:10" x14ac:dyDescent="0.35">
      <c r="A79" s="7" t="s">
        <v>67</v>
      </c>
      <c r="B79" s="37">
        <f>SUM(B80:B80)</f>
        <v>14578372</v>
      </c>
      <c r="C79" s="37">
        <f>SUM(C80:C80)</f>
        <v>14395913</v>
      </c>
      <c r="D79" s="37">
        <f>SUM(D80:D80)</f>
        <v>14461975</v>
      </c>
      <c r="E79" s="37">
        <f>SUM(E80:E80)</f>
        <v>14461975</v>
      </c>
    </row>
    <row r="80" spans="1:10" x14ac:dyDescent="0.35">
      <c r="A80" s="54" t="s">
        <v>98</v>
      </c>
      <c r="B80" s="42">
        <f>486272+14092100</f>
        <v>14578372</v>
      </c>
      <c r="C80" s="42">
        <f>653961+13741952</f>
        <v>14395913</v>
      </c>
      <c r="D80" s="42">
        <f>653961+13808014</f>
        <v>14461975</v>
      </c>
      <c r="E80" s="42">
        <f>653961+13808014</f>
        <v>14461975</v>
      </c>
    </row>
    <row r="81" spans="1:5" x14ac:dyDescent="0.35">
      <c r="A81" s="7" t="s">
        <v>82</v>
      </c>
      <c r="B81" s="37">
        <f>SUM(B82)</f>
        <v>11895407.92</v>
      </c>
      <c r="C81" s="37">
        <f t="shared" ref="C81:E81" si="19">SUM(C82)</f>
        <v>11750038.75</v>
      </c>
      <c r="D81" s="37">
        <f t="shared" si="19"/>
        <v>11750038.75</v>
      </c>
      <c r="E81" s="37">
        <f t="shared" si="19"/>
        <v>11750038.75</v>
      </c>
    </row>
    <row r="82" spans="1:5" x14ac:dyDescent="0.35">
      <c r="A82" s="9" t="s">
        <v>97</v>
      </c>
      <c r="B82" s="8">
        <f>41018648*0.29</f>
        <v>11895407.92</v>
      </c>
      <c r="C82" s="8">
        <f>40517375*0.29</f>
        <v>11750038.75</v>
      </c>
      <c r="D82" s="8">
        <f>40517375*0.29</f>
        <v>11750038.75</v>
      </c>
      <c r="E82" s="8">
        <f>40517375*0.29</f>
        <v>11750038.75</v>
      </c>
    </row>
    <row r="83" spans="1:5" x14ac:dyDescent="0.35">
      <c r="A83" s="7" t="s">
        <v>93</v>
      </c>
      <c r="B83" s="37">
        <f>SUM(B84:B84)</f>
        <v>5782426.2000000002</v>
      </c>
      <c r="C83" s="37">
        <f>SUM(C84:C84)</f>
        <v>5747968.2000000002</v>
      </c>
      <c r="D83" s="37">
        <f>SUM(D84:D84)</f>
        <v>5747968.2000000002</v>
      </c>
      <c r="E83" s="37">
        <f>SUM(E84:E84)</f>
        <v>5747968.2000000002</v>
      </c>
    </row>
    <row r="84" spans="1:5" x14ac:dyDescent="0.35">
      <c r="A84" s="9" t="s">
        <v>94</v>
      </c>
      <c r="B84" s="8">
        <f>19274754*0.3</f>
        <v>5782426.2000000002</v>
      </c>
      <c r="C84" s="8">
        <f>19159894*0.3</f>
        <v>5747968.2000000002</v>
      </c>
      <c r="D84" s="8">
        <f>19159894*0.3</f>
        <v>5747968.2000000002</v>
      </c>
      <c r="E84" s="8">
        <f>19159894*0.3</f>
        <v>5747968.2000000002</v>
      </c>
    </row>
  </sheetData>
  <pageMargins left="0.7" right="0.7" top="0.75" bottom="0.75" header="0.3" footer="0.3"/>
  <pageSetup paperSize="9" orientation="portrait" r:id="rId2"/>
  <customProperties>
    <customPr name="EpmWorksheetKeyString_GUID" r:id="rId3"/>
  </customProperties>
  <ignoredErrors>
    <ignoredError sqref="B43:E43" formula="1"/>
  </ignoredError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B580-D465-45F9-8184-14F059146A37}">
  <sheetPr>
    <tabColor rgb="FFFFFF00"/>
  </sheetPr>
  <dimension ref="A2:J75"/>
  <sheetViews>
    <sheetView zoomScale="85" zoomScaleNormal="85" workbookViewId="0">
      <pane ySplit="19" topLeftCell="A20" activePane="bottomLeft" state="frozen"/>
      <selection pane="bottomLeft" activeCell="F28" sqref="F28"/>
    </sheetView>
  </sheetViews>
  <sheetFormatPr defaultRowHeight="14.5" x14ac:dyDescent="0.35"/>
  <cols>
    <col min="1" max="1" width="41.08984375" customWidth="1"/>
    <col min="2" max="3" width="12.81640625" customWidth="1"/>
    <col min="4" max="4" width="13.81640625" customWidth="1"/>
    <col min="5" max="5" width="13.1796875" customWidth="1"/>
    <col min="7" max="7" width="10.54296875" customWidth="1"/>
    <col min="8" max="10" width="11.1796875" bestFit="1" customWidth="1"/>
  </cols>
  <sheetData>
    <row r="2" spans="1:10" x14ac:dyDescent="0.35">
      <c r="A2" s="1" t="s">
        <v>1</v>
      </c>
      <c r="B2" t="s">
        <v>24</v>
      </c>
    </row>
    <row r="3" spans="1:10" x14ac:dyDescent="0.35">
      <c r="A3" s="1" t="s">
        <v>2</v>
      </c>
      <c r="B3" t="s">
        <v>6</v>
      </c>
    </row>
    <row r="4" spans="1:10" x14ac:dyDescent="0.35">
      <c r="A4" s="1" t="s">
        <v>3</v>
      </c>
      <c r="B4" t="s">
        <v>24</v>
      </c>
    </row>
    <row r="5" spans="1:10" x14ac:dyDescent="0.35">
      <c r="A5" s="25" t="s">
        <v>55</v>
      </c>
      <c r="G5" s="25" t="s">
        <v>87</v>
      </c>
    </row>
    <row r="6" spans="1:10" x14ac:dyDescent="0.35">
      <c r="A6" s="1" t="s">
        <v>21</v>
      </c>
      <c r="B6" t="s">
        <v>25</v>
      </c>
      <c r="C6" t="s">
        <v>26</v>
      </c>
      <c r="D6" t="s">
        <v>27</v>
      </c>
      <c r="E6" t="s">
        <v>28</v>
      </c>
      <c r="G6" s="24">
        <v>0.05</v>
      </c>
      <c r="H6" s="24">
        <v>0.08</v>
      </c>
      <c r="I6" s="24">
        <v>0.1</v>
      </c>
      <c r="J6" s="24">
        <v>0.1</v>
      </c>
    </row>
    <row r="7" spans="1:10" x14ac:dyDescent="0.35">
      <c r="A7" s="2" t="s">
        <v>8</v>
      </c>
      <c r="B7" s="36">
        <v>617129046</v>
      </c>
      <c r="C7" s="36">
        <v>672318466</v>
      </c>
      <c r="D7" s="36">
        <v>680192824</v>
      </c>
      <c r="E7" s="36">
        <v>678449758</v>
      </c>
      <c r="G7" s="23">
        <f>(B7-B37-B46)*$G$6</f>
        <v>28028011.050000001</v>
      </c>
      <c r="H7" s="23">
        <f>(C7-C37-C46)*$H$6</f>
        <v>48305963.359999999</v>
      </c>
      <c r="I7" s="23">
        <f>(D7-D37-D46)*$I$6</f>
        <v>60636228.600000001</v>
      </c>
      <c r="J7" s="23">
        <f>(E7-E37-E46)*$J$6</f>
        <v>60071834.800000004</v>
      </c>
    </row>
    <row r="8" spans="1:10" x14ac:dyDescent="0.35">
      <c r="A8" s="2" t="s">
        <v>20</v>
      </c>
      <c r="B8" s="36">
        <v>9243831</v>
      </c>
      <c r="C8" s="36">
        <v>9243831</v>
      </c>
      <c r="D8" s="36">
        <v>9243831</v>
      </c>
      <c r="E8" s="36">
        <v>9243831</v>
      </c>
      <c r="G8" s="39">
        <f>(B8-B53)*$G$6</f>
        <v>639470.15</v>
      </c>
      <c r="H8" s="39">
        <f>(C8-C53)*$H$6</f>
        <v>994923.84</v>
      </c>
      <c r="I8" s="39">
        <f>(D8-D53)*$I$6</f>
        <v>1299654.8</v>
      </c>
      <c r="J8" s="39">
        <f>(E8-E53)*$J$6</f>
        <v>1299654.8</v>
      </c>
    </row>
    <row r="9" spans="1:10" x14ac:dyDescent="0.35">
      <c r="A9" s="2" t="s">
        <v>9</v>
      </c>
      <c r="B9" s="36">
        <v>177938311</v>
      </c>
      <c r="C9" s="36">
        <v>110606142</v>
      </c>
      <c r="D9" s="36">
        <v>74549933</v>
      </c>
      <c r="E9" s="36">
        <v>79483259</v>
      </c>
      <c r="G9" s="23">
        <f>(B9-B26)*$G$6</f>
        <v>0</v>
      </c>
      <c r="H9" s="23">
        <f>(C9-C26)*$H$6</f>
        <v>0</v>
      </c>
      <c r="I9" s="23">
        <f>(D9-D26)*$I$6</f>
        <v>0</v>
      </c>
      <c r="J9" s="23">
        <f>(E9-E26)*$J$6</f>
        <v>0</v>
      </c>
    </row>
    <row r="10" spans="1:10" x14ac:dyDescent="0.35">
      <c r="A10" s="2" t="s">
        <v>11</v>
      </c>
      <c r="B10" s="36">
        <v>41655121</v>
      </c>
      <c r="C10" s="36">
        <v>34686549</v>
      </c>
      <c r="D10" s="36">
        <v>34831319</v>
      </c>
      <c r="E10" s="36">
        <v>34831319</v>
      </c>
      <c r="G10" s="39">
        <f>(B10-B55)*$G$6</f>
        <v>2082756.05</v>
      </c>
      <c r="H10" s="39">
        <f>(C10-C55)*$H$6</f>
        <v>2774923.92</v>
      </c>
      <c r="I10" s="39">
        <f>(D10-D55)*$I$6</f>
        <v>3483131.9000000004</v>
      </c>
      <c r="J10" s="39">
        <f>(E10-E55)*$J$6</f>
        <v>3483131.9000000004</v>
      </c>
    </row>
    <row r="11" spans="1:10" x14ac:dyDescent="0.35">
      <c r="A11" s="2" t="s">
        <v>12</v>
      </c>
      <c r="B11" s="36">
        <v>246196292</v>
      </c>
      <c r="C11" s="36">
        <v>240122738</v>
      </c>
      <c r="D11" s="36">
        <v>240201110</v>
      </c>
      <c r="E11" s="36">
        <v>240201110</v>
      </c>
      <c r="G11" s="3">
        <f t="shared" ref="G11:G15" si="0">B11*$G$6</f>
        <v>12309814.600000001</v>
      </c>
      <c r="H11" s="3">
        <f t="shared" ref="H11:H15" si="1">C11*$H$6</f>
        <v>19209819.039999999</v>
      </c>
      <c r="I11" s="3">
        <f t="shared" ref="I11:I15" si="2">D11*$I$6</f>
        <v>24020111</v>
      </c>
      <c r="J11" s="3">
        <f t="shared" ref="J11:J15" si="3">E11*$J$6</f>
        <v>24020111</v>
      </c>
    </row>
    <row r="12" spans="1:10" x14ac:dyDescent="0.35">
      <c r="A12" s="2" t="s">
        <v>13</v>
      </c>
      <c r="B12" s="36">
        <v>112526452</v>
      </c>
      <c r="C12" s="36">
        <v>120496425</v>
      </c>
      <c r="D12" s="36">
        <v>132641223</v>
      </c>
      <c r="E12" s="36">
        <v>132641223</v>
      </c>
      <c r="G12" s="39">
        <f>(B12-B58)*$G$6</f>
        <v>5449044</v>
      </c>
      <c r="H12" s="39">
        <f>(C12-C58)*$H$6</f>
        <v>9384296.6400000006</v>
      </c>
      <c r="I12" s="39">
        <f>(D12-D58)*$I$6</f>
        <v>12888850.600000001</v>
      </c>
      <c r="J12" s="39">
        <f>(E12-E58)*$J$6</f>
        <v>12888850.600000001</v>
      </c>
    </row>
    <row r="13" spans="1:10" x14ac:dyDescent="0.35">
      <c r="A13" s="2" t="s">
        <v>15</v>
      </c>
      <c r="B13" s="36">
        <v>48000</v>
      </c>
      <c r="C13" s="36">
        <v>48000</v>
      </c>
      <c r="D13" s="36">
        <v>48000</v>
      </c>
      <c r="E13" s="36">
        <v>48000</v>
      </c>
      <c r="G13" s="23">
        <f>(B13-B28)*$G$6</f>
        <v>2250</v>
      </c>
      <c r="H13" s="23">
        <f>(C13-C28)*$H$6</f>
        <v>3600</v>
      </c>
      <c r="I13" s="23">
        <f>(D13-D28)*$I$6</f>
        <v>4500</v>
      </c>
      <c r="J13" s="23">
        <f>(E13-E28)*$J$6</f>
        <v>4500</v>
      </c>
    </row>
    <row r="14" spans="1:10" x14ac:dyDescent="0.35">
      <c r="A14" s="2" t="s">
        <v>14</v>
      </c>
      <c r="B14" s="36">
        <v>161158594</v>
      </c>
      <c r="C14" s="36">
        <v>169882614</v>
      </c>
      <c r="D14" s="36">
        <v>169872614</v>
      </c>
      <c r="E14" s="36">
        <v>169872614</v>
      </c>
      <c r="G14" s="39">
        <f>(B14-B62)*$G$6</f>
        <v>8057929.7000000002</v>
      </c>
      <c r="H14" s="39">
        <f>(C14-C62)*$H$6</f>
        <v>13590609.120000001</v>
      </c>
      <c r="I14" s="39">
        <f>(D14-D62)*$I$6</f>
        <v>16987261.400000002</v>
      </c>
      <c r="J14" s="39">
        <f>(E14-E62)*$J$6</f>
        <v>16987261.400000002</v>
      </c>
    </row>
    <row r="15" spans="1:10" x14ac:dyDescent="0.35">
      <c r="A15" s="2" t="s">
        <v>7</v>
      </c>
      <c r="B15" s="36">
        <v>176000</v>
      </c>
      <c r="C15" s="36">
        <v>1078000</v>
      </c>
      <c r="D15" s="36">
        <v>1078000</v>
      </c>
      <c r="E15" s="36">
        <v>1078000</v>
      </c>
      <c r="G15" s="3">
        <f t="shared" si="0"/>
        <v>8800</v>
      </c>
      <c r="H15" s="3">
        <f t="shared" si="1"/>
        <v>86240</v>
      </c>
      <c r="I15" s="3">
        <f t="shared" si="2"/>
        <v>107800</v>
      </c>
      <c r="J15" s="3">
        <f t="shared" si="3"/>
        <v>107800</v>
      </c>
    </row>
    <row r="16" spans="1:10" x14ac:dyDescent="0.35">
      <c r="A16" s="2" t="s">
        <v>16</v>
      </c>
      <c r="B16" s="36">
        <v>11412113</v>
      </c>
      <c r="C16" s="36">
        <v>11581408</v>
      </c>
      <c r="D16" s="36">
        <v>11581408</v>
      </c>
      <c r="E16" s="36">
        <v>11581408</v>
      </c>
      <c r="G16" s="23">
        <f>(B16-B30-B74)*$G$6</f>
        <v>485537.55000000005</v>
      </c>
      <c r="H16" s="23">
        <f>(C16-C30-C74)*$H$6</f>
        <v>790403.68</v>
      </c>
      <c r="I16" s="23">
        <f>(D16-D30-D74)*$I$6</f>
        <v>988004.60000000009</v>
      </c>
      <c r="J16" s="23">
        <f>(E16-E30-E74)*$J$6</f>
        <v>988004.60000000009</v>
      </c>
    </row>
    <row r="17" spans="1:10" x14ac:dyDescent="0.35">
      <c r="A17" s="2" t="s">
        <v>18</v>
      </c>
      <c r="B17" s="36">
        <v>34350611</v>
      </c>
      <c r="C17" s="36">
        <v>30931565</v>
      </c>
      <c r="D17" s="36">
        <v>31120658</v>
      </c>
      <c r="E17" s="36">
        <v>30720658</v>
      </c>
      <c r="G17" s="33">
        <f>(B17-B47)*$G$6</f>
        <v>1700800.25</v>
      </c>
      <c r="H17" s="33">
        <f>(C17-C47)*$H$6</f>
        <v>2447756.7200000002</v>
      </c>
      <c r="I17" s="33">
        <f>(D17-D47)*$I$6</f>
        <v>3078605.2</v>
      </c>
      <c r="J17" s="33">
        <f>(E17-E47)*$J$6</f>
        <v>3038605.2</v>
      </c>
    </row>
    <row r="18" spans="1:10" x14ac:dyDescent="0.35">
      <c r="A18" s="2" t="s">
        <v>19</v>
      </c>
      <c r="B18" s="36">
        <v>30998783</v>
      </c>
      <c r="C18" s="36">
        <v>34724762</v>
      </c>
      <c r="D18" s="36">
        <v>34531762</v>
      </c>
      <c r="E18" s="36">
        <v>20531762</v>
      </c>
      <c r="G18" s="45">
        <f>(B18-B48-B69)*$G$6</f>
        <v>1137111.55</v>
      </c>
      <c r="H18" s="45">
        <f>(C18-C48-C69)*$H$6</f>
        <v>1758162.48</v>
      </c>
      <c r="I18" s="45">
        <f>(D18-D48-D69)*$I$6</f>
        <v>2193403.1</v>
      </c>
      <c r="J18" s="45">
        <f>(E18-E48-E69)*$J$6</f>
        <v>793403.10000000009</v>
      </c>
    </row>
    <row r="19" spans="1:10" x14ac:dyDescent="0.35">
      <c r="A19" s="2" t="s">
        <v>22</v>
      </c>
      <c r="B19" s="36">
        <v>1442833154</v>
      </c>
      <c r="C19" s="36">
        <v>1435720500</v>
      </c>
      <c r="D19" s="36">
        <v>1419892682</v>
      </c>
      <c r="E19" s="36">
        <v>1408682942</v>
      </c>
      <c r="G19" s="4">
        <f>SUM(G7:G18)</f>
        <v>59901524.899999999</v>
      </c>
      <c r="H19" s="4">
        <f t="shared" ref="H19:J19" si="4">SUM(H7:H18)</f>
        <v>99346698.800000012</v>
      </c>
      <c r="I19" s="4">
        <f t="shared" si="4"/>
        <v>125687551.2</v>
      </c>
      <c r="J19" s="4">
        <f t="shared" si="4"/>
        <v>123683157.39999999</v>
      </c>
    </row>
    <row r="21" spans="1:10" x14ac:dyDescent="0.35">
      <c r="G21" s="4"/>
      <c r="H21" s="4"/>
      <c r="I21" s="4"/>
      <c r="J21" s="4"/>
    </row>
    <row r="22" spans="1:10" x14ac:dyDescent="0.35">
      <c r="A22" s="16" t="s">
        <v>41</v>
      </c>
      <c r="G22" s="3"/>
      <c r="H22" s="3"/>
      <c r="I22" s="3"/>
      <c r="J22" s="3"/>
    </row>
    <row r="24" spans="1:10" ht="58" x14ac:dyDescent="0.35">
      <c r="A24" s="20" t="s">
        <v>56</v>
      </c>
    </row>
    <row r="25" spans="1:10" x14ac:dyDescent="0.35">
      <c r="A25" s="6"/>
      <c r="B25" s="5" t="s">
        <v>37</v>
      </c>
      <c r="C25" s="5" t="s">
        <v>38</v>
      </c>
      <c r="D25" s="5" t="s">
        <v>39</v>
      </c>
      <c r="E25" s="5" t="s">
        <v>40</v>
      </c>
    </row>
    <row r="26" spans="1:10" x14ac:dyDescent="0.35">
      <c r="A26" s="7" t="s">
        <v>9</v>
      </c>
      <c r="B26" s="4">
        <f>SUM(B27)</f>
        <v>177938311</v>
      </c>
      <c r="C26" s="4">
        <f t="shared" ref="C26" si="5">SUM(C27)</f>
        <v>110606142</v>
      </c>
      <c r="D26" s="4">
        <f t="shared" ref="D26" si="6">SUM(D27)</f>
        <v>74549933</v>
      </c>
      <c r="E26" s="4">
        <f t="shared" ref="E26" si="7">SUM(E27)</f>
        <v>79483259</v>
      </c>
    </row>
    <row r="27" spans="1:10" x14ac:dyDescent="0.35">
      <c r="A27" s="9" t="s">
        <v>58</v>
      </c>
      <c r="B27" s="8">
        <f>B9</f>
        <v>177938311</v>
      </c>
      <c r="C27" s="8">
        <f t="shared" ref="C27:E27" si="8">C9</f>
        <v>110606142</v>
      </c>
      <c r="D27" s="8">
        <f t="shared" si="8"/>
        <v>74549933</v>
      </c>
      <c r="E27" s="8">
        <f t="shared" si="8"/>
        <v>79483259</v>
      </c>
    </row>
    <row r="28" spans="1:10" x14ac:dyDescent="0.35">
      <c r="A28" s="7" t="s">
        <v>15</v>
      </c>
      <c r="B28" s="4">
        <f>SUM(B29)</f>
        <v>3000</v>
      </c>
      <c r="C28" s="4">
        <f t="shared" ref="C28:E28" si="9">SUM(C29)</f>
        <v>3000</v>
      </c>
      <c r="D28" s="4">
        <f t="shared" si="9"/>
        <v>3000</v>
      </c>
      <c r="E28" s="4">
        <f t="shared" si="9"/>
        <v>3000</v>
      </c>
    </row>
    <row r="29" spans="1:10" x14ac:dyDescent="0.35">
      <c r="A29" s="9" t="s">
        <v>33</v>
      </c>
      <c r="B29" s="8">
        <v>3000</v>
      </c>
      <c r="C29" s="8">
        <v>3000</v>
      </c>
      <c r="D29" s="8">
        <v>3000</v>
      </c>
      <c r="E29" s="8">
        <v>3000</v>
      </c>
    </row>
    <row r="30" spans="1:10" x14ac:dyDescent="0.35">
      <c r="A30" s="7" t="s">
        <v>16</v>
      </c>
      <c r="B30" s="4">
        <f>SUM(B31:B32)</f>
        <v>1701077.0000000002</v>
      </c>
      <c r="C30" s="4">
        <f>SUM(C31:C32)</f>
        <v>1701077.0000000002</v>
      </c>
      <c r="D30" s="4">
        <f>SUM(D31:D32)</f>
        <v>1701077.0000000002</v>
      </c>
      <c r="E30" s="4">
        <f>SUM(E31:E32)</f>
        <v>1701076.9999999998</v>
      </c>
    </row>
    <row r="31" spans="1:10" x14ac:dyDescent="0.35">
      <c r="A31" s="9" t="s">
        <v>35</v>
      </c>
      <c r="B31" s="8">
        <v>328299.99999999994</v>
      </c>
      <c r="C31" s="8">
        <v>328300</v>
      </c>
      <c r="D31" s="8">
        <v>328300</v>
      </c>
      <c r="E31" s="8">
        <v>328300</v>
      </c>
    </row>
    <row r="32" spans="1:10" x14ac:dyDescent="0.35">
      <c r="A32" s="9" t="s">
        <v>36</v>
      </c>
      <c r="B32" s="8">
        <v>1372777.0000000002</v>
      </c>
      <c r="C32" s="8">
        <v>1372777.0000000002</v>
      </c>
      <c r="D32" s="8">
        <v>1372777.0000000002</v>
      </c>
      <c r="E32" s="8">
        <v>1372776.9999999998</v>
      </c>
    </row>
    <row r="35" spans="1:5" s="47" customFormat="1" ht="72.5" x14ac:dyDescent="0.35">
      <c r="A35" s="46" t="s">
        <v>88</v>
      </c>
    </row>
    <row r="36" spans="1:5" s="47" customFormat="1" x14ac:dyDescent="0.35">
      <c r="A36" s="48"/>
      <c r="B36" s="49" t="s">
        <v>37</v>
      </c>
      <c r="C36" s="49" t="s">
        <v>38</v>
      </c>
      <c r="D36" s="49" t="s">
        <v>39</v>
      </c>
      <c r="E36" s="49" t="s">
        <v>40</v>
      </c>
    </row>
    <row r="37" spans="1:5" s="47" customFormat="1" x14ac:dyDescent="0.35">
      <c r="A37" s="50" t="s">
        <v>8</v>
      </c>
      <c r="B37" s="51">
        <f>SUM(B38:B42)</f>
        <v>55360842</v>
      </c>
      <c r="C37" s="51">
        <f t="shared" ref="C37:E37" si="10">SUM(C38:C42)</f>
        <v>67285941</v>
      </c>
      <c r="D37" s="51">
        <f t="shared" si="10"/>
        <v>72622555</v>
      </c>
      <c r="E37" s="51">
        <f t="shared" si="10"/>
        <v>76523427</v>
      </c>
    </row>
    <row r="38" spans="1:5" s="47" customFormat="1" x14ac:dyDescent="0.35">
      <c r="A38" s="52" t="s">
        <v>62</v>
      </c>
      <c r="B38" s="53">
        <v>34692385</v>
      </c>
      <c r="C38" s="53">
        <v>34692385</v>
      </c>
      <c r="D38" s="53">
        <v>34692385</v>
      </c>
      <c r="E38" s="53">
        <v>34692385</v>
      </c>
    </row>
    <row r="39" spans="1:5" s="47" customFormat="1" x14ac:dyDescent="0.35">
      <c r="A39" s="52" t="s">
        <v>66</v>
      </c>
      <c r="B39" s="53">
        <v>901967</v>
      </c>
      <c r="C39" s="53">
        <v>901967</v>
      </c>
      <c r="D39" s="53">
        <v>901967</v>
      </c>
      <c r="E39" s="53">
        <v>901967</v>
      </c>
    </row>
    <row r="40" spans="1:5" s="47" customFormat="1" x14ac:dyDescent="0.35">
      <c r="A40" s="52" t="s">
        <v>64</v>
      </c>
      <c r="B40" s="53">
        <v>6316533</v>
      </c>
      <c r="C40" s="53">
        <v>6316533</v>
      </c>
      <c r="D40" s="53">
        <v>6316533</v>
      </c>
      <c r="E40" s="53">
        <v>6316533</v>
      </c>
    </row>
    <row r="41" spans="1:5" s="47" customFormat="1" x14ac:dyDescent="0.35">
      <c r="A41" s="52" t="s">
        <v>63</v>
      </c>
      <c r="B41" s="53">
        <v>714856</v>
      </c>
      <c r="C41" s="53">
        <v>714856</v>
      </c>
      <c r="D41" s="53">
        <v>714856</v>
      </c>
      <c r="E41" s="53">
        <v>714856</v>
      </c>
    </row>
    <row r="42" spans="1:5" s="47" customFormat="1" x14ac:dyDescent="0.35">
      <c r="A42" s="52" t="s">
        <v>65</v>
      </c>
      <c r="B42" s="53">
        <v>12735101</v>
      </c>
      <c r="C42" s="53">
        <v>24660200</v>
      </c>
      <c r="D42" s="53">
        <v>29996814</v>
      </c>
      <c r="E42" s="53">
        <v>33897686</v>
      </c>
    </row>
    <row r="43" spans="1:5" s="47" customFormat="1" x14ac:dyDescent="0.35"/>
    <row r="44" spans="1:5" s="47" customFormat="1" ht="72.5" x14ac:dyDescent="0.35">
      <c r="A44" s="46" t="s">
        <v>89</v>
      </c>
    </row>
    <row r="45" spans="1:5" s="47" customFormat="1" x14ac:dyDescent="0.35">
      <c r="A45" s="48"/>
      <c r="B45" s="49" t="s">
        <v>37</v>
      </c>
      <c r="C45" s="49" t="s">
        <v>38</v>
      </c>
      <c r="D45" s="49" t="s">
        <v>39</v>
      </c>
      <c r="E45" s="49" t="s">
        <v>40</v>
      </c>
    </row>
    <row r="46" spans="1:5" s="47" customFormat="1" x14ac:dyDescent="0.35">
      <c r="A46" s="50" t="s">
        <v>8</v>
      </c>
      <c r="B46" s="51">
        <v>1207983</v>
      </c>
      <c r="C46" s="51">
        <v>1207983</v>
      </c>
      <c r="D46" s="51">
        <v>1207983</v>
      </c>
      <c r="E46" s="51">
        <v>1207983</v>
      </c>
    </row>
    <row r="47" spans="1:5" s="47" customFormat="1" x14ac:dyDescent="0.35">
      <c r="A47" s="50" t="s">
        <v>18</v>
      </c>
      <c r="B47" s="51">
        <v>334606</v>
      </c>
      <c r="C47" s="51">
        <v>334606</v>
      </c>
      <c r="D47" s="51">
        <v>334606</v>
      </c>
      <c r="E47" s="51">
        <v>334606</v>
      </c>
    </row>
    <row r="48" spans="1:5" s="47" customFormat="1" x14ac:dyDescent="0.35">
      <c r="A48" s="50" t="s">
        <v>19</v>
      </c>
      <c r="B48" s="51">
        <v>7930779</v>
      </c>
      <c r="C48" s="51">
        <v>12421958</v>
      </c>
      <c r="D48" s="51">
        <v>12271958</v>
      </c>
      <c r="E48" s="51">
        <v>12271958</v>
      </c>
    </row>
    <row r="49" spans="1:10" x14ac:dyDescent="0.35">
      <c r="A49" s="34"/>
      <c r="B49" s="35"/>
      <c r="C49" s="35"/>
      <c r="D49" s="35"/>
      <c r="E49" s="35"/>
    </row>
    <row r="50" spans="1:10" x14ac:dyDescent="0.35">
      <c r="A50" s="34"/>
      <c r="B50" s="35"/>
      <c r="C50" s="35"/>
      <c r="D50" s="35"/>
      <c r="E50" s="35"/>
    </row>
    <row r="51" spans="1:10" ht="43.5" x14ac:dyDescent="0.35">
      <c r="A51" s="20" t="s">
        <v>104</v>
      </c>
      <c r="G51" s="36"/>
      <c r="H51" s="36"/>
      <c r="I51" s="36"/>
      <c r="J51" s="36"/>
    </row>
    <row r="52" spans="1:10" x14ac:dyDescent="0.35">
      <c r="A52" s="6"/>
      <c r="B52" s="5" t="s">
        <v>37</v>
      </c>
      <c r="C52" s="5" t="s">
        <v>38</v>
      </c>
      <c r="D52" s="5" t="s">
        <v>39</v>
      </c>
      <c r="E52" s="5" t="s">
        <v>40</v>
      </c>
      <c r="I52" s="10"/>
    </row>
    <row r="53" spans="1:10" x14ac:dyDescent="0.35">
      <c r="A53" s="19" t="s">
        <v>67</v>
      </c>
      <c r="B53" s="37">
        <f>SUM(B54)</f>
        <v>-3545572</v>
      </c>
      <c r="C53" s="37">
        <f t="shared" ref="C53:E53" si="11">SUM(C54)</f>
        <v>-3192717</v>
      </c>
      <c r="D53" s="37">
        <f t="shared" si="11"/>
        <v>-3752717</v>
      </c>
      <c r="E53" s="37">
        <f t="shared" si="11"/>
        <v>-3752717</v>
      </c>
      <c r="I53" s="10"/>
    </row>
    <row r="54" spans="1:10" x14ac:dyDescent="0.35">
      <c r="A54" s="9" t="s">
        <v>68</v>
      </c>
      <c r="B54" s="43">
        <f>-B59</f>
        <v>-3545572</v>
      </c>
      <c r="C54" s="43">
        <f t="shared" ref="C54:E54" si="12">-C59</f>
        <v>-3192717</v>
      </c>
      <c r="D54" s="43">
        <f t="shared" si="12"/>
        <v>-3752717</v>
      </c>
      <c r="E54" s="43">
        <f t="shared" si="12"/>
        <v>-3752717</v>
      </c>
      <c r="I54" s="10"/>
    </row>
    <row r="55" spans="1:10" hidden="1" x14ac:dyDescent="0.35">
      <c r="A55" s="19" t="s">
        <v>69</v>
      </c>
      <c r="B55" s="37">
        <f>SUM(B56:B57)</f>
        <v>0</v>
      </c>
      <c r="C55" s="37">
        <f t="shared" ref="C55:E55" si="13">SUM(C56:C57)</f>
        <v>0</v>
      </c>
      <c r="D55" s="37">
        <f t="shared" si="13"/>
        <v>0</v>
      </c>
      <c r="E55" s="37">
        <f t="shared" si="13"/>
        <v>0</v>
      </c>
      <c r="I55" s="10"/>
    </row>
    <row r="56" spans="1:10" hidden="1" x14ac:dyDescent="0.35">
      <c r="A56" s="9" t="s">
        <v>75</v>
      </c>
      <c r="B56" s="38">
        <v>0</v>
      </c>
      <c r="C56" s="38">
        <v>0</v>
      </c>
      <c r="D56" s="38">
        <v>0</v>
      </c>
      <c r="E56" s="38">
        <v>0</v>
      </c>
      <c r="I56" s="10"/>
    </row>
    <row r="57" spans="1:10" hidden="1" x14ac:dyDescent="0.35">
      <c r="A57" s="9" t="s">
        <v>70</v>
      </c>
      <c r="B57" s="8">
        <v>0</v>
      </c>
      <c r="C57" s="8">
        <v>0</v>
      </c>
      <c r="D57" s="8">
        <v>0</v>
      </c>
      <c r="E57" s="8">
        <v>0</v>
      </c>
      <c r="I57" s="10"/>
    </row>
    <row r="58" spans="1:10" x14ac:dyDescent="0.35">
      <c r="A58" s="19" t="s">
        <v>73</v>
      </c>
      <c r="B58" s="37">
        <f>SUM(B59:B61)</f>
        <v>3545572</v>
      </c>
      <c r="C58" s="37">
        <f t="shared" ref="C58:E58" si="14">SUM(C59:C61)</f>
        <v>3192717</v>
      </c>
      <c r="D58" s="37">
        <f t="shared" si="14"/>
        <v>3752717</v>
      </c>
      <c r="E58" s="37">
        <f t="shared" si="14"/>
        <v>3752717</v>
      </c>
      <c r="I58" s="10"/>
    </row>
    <row r="59" spans="1:10" x14ac:dyDescent="0.35">
      <c r="A59" s="9" t="s">
        <v>74</v>
      </c>
      <c r="B59" s="8">
        <v>3545572</v>
      </c>
      <c r="C59" s="8">
        <v>3192717</v>
      </c>
      <c r="D59" s="8">
        <v>3752717</v>
      </c>
      <c r="E59" s="8">
        <v>3752717</v>
      </c>
      <c r="I59" s="10"/>
    </row>
    <row r="60" spans="1:10" hidden="1" x14ac:dyDescent="0.35">
      <c r="A60" s="9" t="s">
        <v>76</v>
      </c>
      <c r="B60" s="8">
        <v>0</v>
      </c>
      <c r="C60" s="8">
        <v>0</v>
      </c>
      <c r="D60" s="8">
        <v>0</v>
      </c>
      <c r="E60" s="8">
        <v>0</v>
      </c>
      <c r="I60" s="10"/>
    </row>
    <row r="61" spans="1:10" s="55" customFormat="1" hidden="1" x14ac:dyDescent="0.35">
      <c r="A61" s="54" t="s">
        <v>75</v>
      </c>
      <c r="B61" s="42">
        <f>-B63</f>
        <v>0</v>
      </c>
      <c r="C61" s="42">
        <f t="shared" ref="C61:E61" si="15">-C63</f>
        <v>0</v>
      </c>
      <c r="D61" s="42">
        <f t="shared" si="15"/>
        <v>0</v>
      </c>
      <c r="E61" s="42">
        <f t="shared" si="15"/>
        <v>0</v>
      </c>
      <c r="I61" s="56"/>
    </row>
    <row r="62" spans="1:10" hidden="1" x14ac:dyDescent="0.35">
      <c r="A62" s="19" t="s">
        <v>71</v>
      </c>
      <c r="B62" s="37">
        <f>SUM(B63:B64)</f>
        <v>0</v>
      </c>
      <c r="C62" s="37">
        <f t="shared" ref="C62:E62" si="16">SUM(C63:C64)</f>
        <v>0</v>
      </c>
      <c r="D62" s="37">
        <f t="shared" si="16"/>
        <v>0</v>
      </c>
      <c r="E62" s="37">
        <f t="shared" si="16"/>
        <v>0</v>
      </c>
      <c r="I62" s="10"/>
    </row>
    <row r="63" spans="1:10" s="55" customFormat="1" hidden="1" x14ac:dyDescent="0.35">
      <c r="A63" s="54" t="s">
        <v>70</v>
      </c>
      <c r="B63" s="42">
        <v>0</v>
      </c>
      <c r="C63" s="42">
        <v>0</v>
      </c>
      <c r="D63" s="42">
        <v>0</v>
      </c>
      <c r="E63" s="42">
        <v>0</v>
      </c>
      <c r="I63" s="56"/>
    </row>
    <row r="64" spans="1:10" hidden="1" x14ac:dyDescent="0.35">
      <c r="A64" s="9" t="s">
        <v>72</v>
      </c>
      <c r="B64" s="38">
        <v>0</v>
      </c>
      <c r="C64" s="38">
        <v>0</v>
      </c>
      <c r="D64" s="38">
        <v>0</v>
      </c>
      <c r="E64" s="38">
        <v>0</v>
      </c>
      <c r="I64" s="10"/>
    </row>
    <row r="67" spans="1:10" ht="72.5" x14ac:dyDescent="0.35">
      <c r="A67" s="20" t="s">
        <v>79</v>
      </c>
      <c r="G67" s="36"/>
      <c r="H67" s="36"/>
      <c r="I67" s="36"/>
      <c r="J67" s="36"/>
    </row>
    <row r="68" spans="1:10" x14ac:dyDescent="0.35">
      <c r="A68" s="6"/>
      <c r="B68" s="5" t="s">
        <v>37</v>
      </c>
      <c r="C68" s="5" t="s">
        <v>38</v>
      </c>
      <c r="D68" s="5" t="s">
        <v>39</v>
      </c>
      <c r="E68" s="5" t="s">
        <v>40</v>
      </c>
      <c r="I68" s="10"/>
    </row>
    <row r="69" spans="1:10" x14ac:dyDescent="0.35">
      <c r="A69" s="19" t="s">
        <v>19</v>
      </c>
      <c r="B69" s="37">
        <v>325773</v>
      </c>
      <c r="C69" s="37">
        <v>325773</v>
      </c>
      <c r="D69" s="37">
        <v>325773</v>
      </c>
      <c r="E69" s="37">
        <v>325773</v>
      </c>
      <c r="I69" s="10"/>
    </row>
    <row r="72" spans="1:10" ht="43.5" x14ac:dyDescent="0.35">
      <c r="A72" s="20" t="s">
        <v>101</v>
      </c>
    </row>
    <row r="73" spans="1:10" x14ac:dyDescent="0.35">
      <c r="A73" s="6"/>
      <c r="B73" s="5" t="s">
        <v>37</v>
      </c>
      <c r="C73" s="5" t="s">
        <v>38</v>
      </c>
      <c r="D73" s="5" t="s">
        <v>39</v>
      </c>
      <c r="E73" s="5" t="s">
        <v>40</v>
      </c>
    </row>
    <row r="74" spans="1:10" x14ac:dyDescent="0.35">
      <c r="A74" s="7" t="s">
        <v>93</v>
      </c>
      <c r="B74" s="37">
        <f>SUM(B75:B75)</f>
        <v>285</v>
      </c>
      <c r="C74" s="37">
        <f>SUM(C75:C75)</f>
        <v>285</v>
      </c>
      <c r="D74" s="37">
        <f>SUM(D75:D75)</f>
        <v>285</v>
      </c>
      <c r="E74" s="37">
        <f>SUM(E75:E75)</f>
        <v>285</v>
      </c>
    </row>
    <row r="75" spans="1:10" x14ac:dyDescent="0.35">
      <c r="A75" s="9" t="s">
        <v>96</v>
      </c>
      <c r="B75" s="8">
        <f>950*0.3</f>
        <v>285</v>
      </c>
      <c r="C75" s="8">
        <f>950*0.3</f>
        <v>285</v>
      </c>
      <c r="D75" s="8">
        <f>950*0.3</f>
        <v>285</v>
      </c>
      <c r="E75" s="8">
        <f>950*0.3</f>
        <v>285</v>
      </c>
    </row>
  </sheetData>
  <pageMargins left="0.7" right="0.7" top="0.75" bottom="0.75" header="0.3" footer="0.3"/>
  <pageSetup paperSize="9" orientation="portrait" r:id="rId2"/>
  <customProperties>
    <customPr name="EpmWorksheetKeyString_GUID" r:id="rId3"/>
  </customProperties>
  <ignoredErrors>
    <ignoredError sqref="B27:E27 G9:J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5340-A6CA-4507-AD20-27013FAFA74A}">
  <sheetPr>
    <tabColor rgb="FFFFFF00"/>
  </sheetPr>
  <dimension ref="A2:T95"/>
  <sheetViews>
    <sheetView zoomScaleNormal="100" workbookViewId="0">
      <pane ySplit="19" topLeftCell="A20" activePane="bottomLeft" state="frozen"/>
      <selection pane="bottomLeft" activeCell="A98" sqref="A98"/>
    </sheetView>
  </sheetViews>
  <sheetFormatPr defaultRowHeight="14.5" x14ac:dyDescent="0.35"/>
  <cols>
    <col min="1" max="1" width="40.6328125" bestFit="1" customWidth="1"/>
    <col min="2" max="2" width="14.36328125" customWidth="1"/>
    <col min="3" max="3" width="15.08984375" customWidth="1"/>
    <col min="4" max="4" width="13.54296875" customWidth="1"/>
    <col min="5" max="5" width="13.08984375" bestFit="1" customWidth="1"/>
    <col min="7" max="7" width="14.6328125" customWidth="1"/>
    <col min="8" max="8" width="11.36328125" customWidth="1"/>
    <col min="9" max="10" width="11.1796875" bestFit="1" customWidth="1"/>
  </cols>
  <sheetData>
    <row r="2" spans="1:10" x14ac:dyDescent="0.35">
      <c r="A2" s="1" t="s">
        <v>1</v>
      </c>
      <c r="B2" t="s">
        <v>5</v>
      </c>
    </row>
    <row r="3" spans="1:10" x14ac:dyDescent="0.35">
      <c r="A3" s="1" t="s">
        <v>2</v>
      </c>
      <c r="B3" t="s">
        <v>6</v>
      </c>
    </row>
    <row r="4" spans="1:10" x14ac:dyDescent="0.35">
      <c r="A4" s="1" t="s">
        <v>3</v>
      </c>
      <c r="B4" t="s">
        <v>23</v>
      </c>
    </row>
    <row r="5" spans="1:10" x14ac:dyDescent="0.35">
      <c r="A5" s="25" t="s">
        <v>53</v>
      </c>
      <c r="G5" s="25" t="s">
        <v>86</v>
      </c>
    </row>
    <row r="6" spans="1:10" x14ac:dyDescent="0.35">
      <c r="A6" s="1" t="s">
        <v>21</v>
      </c>
      <c r="B6" t="s">
        <v>25</v>
      </c>
      <c r="C6" t="s">
        <v>26</v>
      </c>
      <c r="D6" t="s">
        <v>27</v>
      </c>
      <c r="E6" t="s">
        <v>28</v>
      </c>
      <c r="G6" s="24">
        <v>0.05</v>
      </c>
      <c r="H6" s="24">
        <v>0.08</v>
      </c>
      <c r="I6" s="24">
        <v>0.1</v>
      </c>
      <c r="J6" s="24">
        <v>0.1</v>
      </c>
    </row>
    <row r="7" spans="1:10" x14ac:dyDescent="0.35">
      <c r="A7" s="2" t="s">
        <v>8</v>
      </c>
      <c r="B7" s="3">
        <v>102879297</v>
      </c>
      <c r="C7" s="3">
        <v>105327144</v>
      </c>
      <c r="D7" s="3">
        <v>105342144</v>
      </c>
      <c r="E7" s="3">
        <v>105312144</v>
      </c>
      <c r="G7" s="39">
        <f>(B7-B80)*$G$6</f>
        <v>5153651.5</v>
      </c>
      <c r="H7" s="39">
        <f>(C7-C80)*$H$6</f>
        <v>8441670.1600000001</v>
      </c>
      <c r="I7" s="39">
        <f>(D7-D80)*$I$6</f>
        <v>10553587.700000001</v>
      </c>
      <c r="J7" s="39">
        <f>(E7-E80)*$J$6</f>
        <v>10550587.700000001</v>
      </c>
    </row>
    <row r="8" spans="1:10" x14ac:dyDescent="0.35">
      <c r="A8" s="2" t="s">
        <v>20</v>
      </c>
      <c r="B8" s="3">
        <v>51768243</v>
      </c>
      <c r="C8" s="3">
        <v>49495528</v>
      </c>
      <c r="D8" s="3">
        <v>49495528</v>
      </c>
      <c r="E8" s="3">
        <v>49495528</v>
      </c>
      <c r="G8" s="45">
        <f>(B8-B44-B65-B81-B92)*$G$6</f>
        <v>3558453.4000000004</v>
      </c>
      <c r="H8" s="45">
        <f>(C8-C44-C65-C81-C92)*$H$6</f>
        <v>5573672.7199999997</v>
      </c>
      <c r="I8" s="45">
        <f>(D8-D44-D65-D81-D92)*$I$6</f>
        <v>6965183.1000000006</v>
      </c>
      <c r="J8" s="45">
        <f>(E8-E44-E65-E81-E92)*$J$6</f>
        <v>6965183.1000000006</v>
      </c>
    </row>
    <row r="9" spans="1:10" x14ac:dyDescent="0.35">
      <c r="A9" s="2" t="s">
        <v>9</v>
      </c>
      <c r="B9" s="3">
        <v>299602204</v>
      </c>
      <c r="C9" s="3">
        <v>504343946</v>
      </c>
      <c r="D9" s="3">
        <v>503440763</v>
      </c>
      <c r="E9" s="3">
        <v>749729651</v>
      </c>
      <c r="G9" s="23">
        <f>(B9-B26)*$G$6-B38</f>
        <v>-3384859.4899999993</v>
      </c>
      <c r="H9" s="23">
        <f>(C9-C26)*$H$6-C38</f>
        <v>-5743375.0239999983</v>
      </c>
      <c r="I9" s="23">
        <f>(D9-D26)*$I$6-D38</f>
        <v>-7615253.419999999</v>
      </c>
      <c r="J9" s="23">
        <f>(E9-E26)*$J$6-E38</f>
        <v>-8105045.7799999984</v>
      </c>
    </row>
    <row r="10" spans="1:10" x14ac:dyDescent="0.35">
      <c r="A10" s="2" t="s">
        <v>11</v>
      </c>
      <c r="B10" s="3">
        <v>81566365</v>
      </c>
      <c r="C10" s="3">
        <v>80767304</v>
      </c>
      <c r="D10" s="3">
        <v>80458898</v>
      </c>
      <c r="E10" s="3">
        <v>80455558</v>
      </c>
      <c r="G10" s="39">
        <f>(B10-B47-B66-B82)*$G$6</f>
        <v>4121516.1</v>
      </c>
      <c r="H10" s="39">
        <f>(C10-C47-C66-C82)*$H$6</f>
        <v>6530500.8799999999</v>
      </c>
      <c r="I10" s="39">
        <f>(D10-D47-D66-D82)*$I$6</f>
        <v>8132285.5</v>
      </c>
      <c r="J10" s="39">
        <f>(E10-E47-E66-E82)*$J$6</f>
        <v>8131951.5</v>
      </c>
    </row>
    <row r="11" spans="1:10" x14ac:dyDescent="0.35">
      <c r="A11" s="2" t="s">
        <v>12</v>
      </c>
      <c r="B11" s="3">
        <v>9244704</v>
      </c>
      <c r="C11" s="3">
        <v>9201710</v>
      </c>
      <c r="D11" s="3">
        <v>9203359</v>
      </c>
      <c r="E11" s="3">
        <v>9203359</v>
      </c>
      <c r="G11" s="39">
        <f>(B11-B83)*$G$6</f>
        <v>468799.10000000003</v>
      </c>
      <c r="H11" s="39">
        <f>(C11-C83)*$H$6</f>
        <v>746639.04</v>
      </c>
      <c r="I11" s="39">
        <f>(D11-D83)*$I$6</f>
        <v>933463.70000000007</v>
      </c>
      <c r="J11" s="39">
        <f>(E11-E83)*$J$6</f>
        <v>933463.70000000007</v>
      </c>
    </row>
    <row r="12" spans="1:10" x14ac:dyDescent="0.35">
      <c r="A12" s="2" t="s">
        <v>13</v>
      </c>
      <c r="B12" s="3">
        <v>31479995</v>
      </c>
      <c r="C12" s="3">
        <v>31572515</v>
      </c>
      <c r="D12" s="3">
        <v>31381610</v>
      </c>
      <c r="E12" s="3">
        <v>31381610</v>
      </c>
      <c r="G12" s="39">
        <f>(B12-B50-B67-B84)*$G$6</f>
        <v>429327.75</v>
      </c>
      <c r="H12" s="39">
        <f>(C12-C50-C67-C84)*$H$6</f>
        <v>666255.92000000004</v>
      </c>
      <c r="I12" s="39">
        <f>(D12-D50-D67-D84)*$I$6</f>
        <v>805636.4</v>
      </c>
      <c r="J12" s="39">
        <f>(E12-D50-E67-E84)*$J$6</f>
        <v>805636.4</v>
      </c>
    </row>
    <row r="13" spans="1:10" x14ac:dyDescent="0.35">
      <c r="A13" s="2" t="s">
        <v>15</v>
      </c>
      <c r="B13" s="3">
        <v>31909121</v>
      </c>
      <c r="C13" s="3">
        <v>31888473</v>
      </c>
      <c r="D13" s="3">
        <v>31395564</v>
      </c>
      <c r="E13" s="3">
        <v>31467135</v>
      </c>
      <c r="G13" s="23">
        <f>(B13-B28-B68-B85)*$G$6</f>
        <v>792573.8</v>
      </c>
      <c r="H13" s="23">
        <f>(C13-C28-C68-C85)*$H$6</f>
        <v>1266866.24</v>
      </c>
      <c r="I13" s="23">
        <f>(D13-D28-D68-D85)*$I$6</f>
        <v>1534291.9000000001</v>
      </c>
      <c r="J13" s="23">
        <f>(E13-E28-E68-E85)*$J$6</f>
        <v>1541449</v>
      </c>
    </row>
    <row r="14" spans="1:10" x14ac:dyDescent="0.35">
      <c r="A14" s="2" t="s">
        <v>14</v>
      </c>
      <c r="B14" s="3">
        <v>19335607</v>
      </c>
      <c r="C14" s="3">
        <v>19462271</v>
      </c>
      <c r="D14" s="3">
        <v>19465975</v>
      </c>
      <c r="E14" s="3">
        <v>19465973</v>
      </c>
      <c r="G14" s="39">
        <f>(B14-B55-B69-B86)*$G$6</f>
        <v>857563.75</v>
      </c>
      <c r="H14" s="39">
        <f>(C14-C55-C69-C86)*$H$6</f>
        <v>1376336.48</v>
      </c>
      <c r="I14" s="39">
        <f>(D14-D55-D69-D86)*$I$6</f>
        <v>1720791.8</v>
      </c>
      <c r="J14" s="39">
        <f>(E14-E55-E69-E86)*$J$6</f>
        <v>1720791.6</v>
      </c>
    </row>
    <row r="15" spans="1:10" x14ac:dyDescent="0.35">
      <c r="A15" s="2" t="s">
        <v>7</v>
      </c>
      <c r="B15" s="3">
        <v>4600021</v>
      </c>
      <c r="C15" s="3">
        <v>4600021</v>
      </c>
      <c r="D15" s="3">
        <v>4599921</v>
      </c>
      <c r="E15" s="3">
        <v>4599821</v>
      </c>
      <c r="G15" s="3">
        <f t="shared" ref="G15" si="0">B15*$G$6</f>
        <v>230001.05000000002</v>
      </c>
      <c r="H15" s="3">
        <f t="shared" ref="H15" si="1">C15*$H$6</f>
        <v>368001.68</v>
      </c>
      <c r="I15" s="3">
        <f t="shared" ref="I15" si="2">D15*$I$6</f>
        <v>459992.10000000003</v>
      </c>
      <c r="J15" s="3">
        <f t="shared" ref="J15" si="3">E15*$J$6</f>
        <v>459982.10000000003</v>
      </c>
    </row>
    <row r="16" spans="1:10" x14ac:dyDescent="0.35">
      <c r="A16" s="2" t="s">
        <v>16</v>
      </c>
      <c r="B16" s="3">
        <v>110350998</v>
      </c>
      <c r="C16" s="3">
        <v>108370333</v>
      </c>
      <c r="D16" s="3">
        <v>107816996</v>
      </c>
      <c r="E16" s="3">
        <v>107816996</v>
      </c>
      <c r="G16" s="23">
        <f>(B16-B30-B94)*$G$6</f>
        <v>1197963.26</v>
      </c>
      <c r="H16" s="23">
        <f>(C16-C30-C94)*$H$6</f>
        <v>1931341.1280000003</v>
      </c>
      <c r="I16" s="23">
        <f>(D16-D30-D94)*$I$6</f>
        <v>2355163.41</v>
      </c>
      <c r="J16" s="23">
        <f>(E16-E30-E94)*$J$6</f>
        <v>2355163.41</v>
      </c>
    </row>
    <row r="17" spans="1:10" x14ac:dyDescent="0.35">
      <c r="A17" s="2" t="s">
        <v>18</v>
      </c>
      <c r="B17" s="3">
        <v>38025756</v>
      </c>
      <c r="C17" s="3">
        <v>37721489</v>
      </c>
      <c r="D17" s="3">
        <v>37352761</v>
      </c>
      <c r="E17" s="3">
        <v>37352761</v>
      </c>
      <c r="G17" s="39">
        <f>(B17-B58-B70-B87)*$G$6</f>
        <v>1923360.6500000001</v>
      </c>
      <c r="H17" s="39">
        <f>(C17-C58-C70-C87)*$H$6</f>
        <v>3053035.7600000002</v>
      </c>
      <c r="I17" s="39">
        <f>(D17-D58-D70-D87)*$I$6</f>
        <v>3779421.9000000004</v>
      </c>
      <c r="J17" s="39">
        <f>(E17-E58-E70-E87)*$J$6</f>
        <v>3779421.9000000004</v>
      </c>
    </row>
    <row r="18" spans="1:10" x14ac:dyDescent="0.35">
      <c r="A18" s="2" t="s">
        <v>19</v>
      </c>
      <c r="B18" s="3">
        <v>34055620</v>
      </c>
      <c r="C18" s="3">
        <v>34138177</v>
      </c>
      <c r="D18" s="3">
        <v>34138177</v>
      </c>
      <c r="E18" s="3">
        <v>34138177</v>
      </c>
      <c r="G18" s="45">
        <f>(B18-B75)*$G$6</f>
        <v>1277243.5</v>
      </c>
      <c r="H18" s="45">
        <f>(C18-C75)*$H$6</f>
        <v>2048543.04</v>
      </c>
      <c r="I18" s="45">
        <f>(D18-D75)*$I$6</f>
        <v>2560678.8000000003</v>
      </c>
      <c r="J18" s="45">
        <f>(E18-E75)*$J$6</f>
        <v>2560678.8000000003</v>
      </c>
    </row>
    <row r="19" spans="1:10" x14ac:dyDescent="0.35">
      <c r="A19" s="2" t="s">
        <v>22</v>
      </c>
      <c r="B19" s="3">
        <v>814817931</v>
      </c>
      <c r="C19" s="3">
        <v>1016888911</v>
      </c>
      <c r="D19" s="3">
        <v>1014091696</v>
      </c>
      <c r="E19" s="3">
        <v>1260418713</v>
      </c>
      <c r="G19" s="4">
        <f>SUM(G7:G18)</f>
        <v>16625594.370000003</v>
      </c>
      <c r="H19" s="4">
        <f t="shared" ref="H19:J19" si="4">SUM(H7:H18)</f>
        <v>26259488.024</v>
      </c>
      <c r="I19" s="4">
        <f t="shared" si="4"/>
        <v>32185242.890000004</v>
      </c>
      <c r="J19" s="4">
        <f t="shared" si="4"/>
        <v>31699263.430000003</v>
      </c>
    </row>
    <row r="22" spans="1:10" x14ac:dyDescent="0.35">
      <c r="A22" s="16" t="s">
        <v>41</v>
      </c>
    </row>
    <row r="24" spans="1:10" ht="72.5" x14ac:dyDescent="0.35">
      <c r="A24" s="20" t="s">
        <v>107</v>
      </c>
    </row>
    <row r="25" spans="1:10" x14ac:dyDescent="0.35">
      <c r="A25" s="6"/>
      <c r="B25" s="5" t="s">
        <v>37</v>
      </c>
      <c r="C25" s="5" t="s">
        <v>38</v>
      </c>
      <c r="D25" s="5" t="s">
        <v>39</v>
      </c>
      <c r="E25" s="5" t="s">
        <v>40</v>
      </c>
    </row>
    <row r="26" spans="1:10" x14ac:dyDescent="0.35">
      <c r="A26" s="7" t="s">
        <v>9</v>
      </c>
      <c r="B26" s="4">
        <f>SUM(B27)</f>
        <v>299602204</v>
      </c>
      <c r="C26" s="4">
        <f t="shared" ref="C26" si="5">SUM(C27)</f>
        <v>504343946</v>
      </c>
      <c r="D26" s="4">
        <f t="shared" ref="D26" si="6">SUM(D27)</f>
        <v>503440763</v>
      </c>
      <c r="E26" s="4">
        <f t="shared" ref="E26" si="7">SUM(E27)</f>
        <v>749729651</v>
      </c>
    </row>
    <row r="27" spans="1:10" x14ac:dyDescent="0.35">
      <c r="A27" s="9" t="s">
        <v>58</v>
      </c>
      <c r="B27" s="8">
        <f>B9</f>
        <v>299602204</v>
      </c>
      <c r="C27" s="8">
        <f t="shared" ref="C27:E27" si="8">C9</f>
        <v>504343946</v>
      </c>
      <c r="D27" s="8">
        <f t="shared" si="8"/>
        <v>503440763</v>
      </c>
      <c r="E27" s="8">
        <f t="shared" si="8"/>
        <v>749729651</v>
      </c>
    </row>
    <row r="28" spans="1:10" x14ac:dyDescent="0.35">
      <c r="A28" s="7" t="s">
        <v>15</v>
      </c>
      <c r="B28" s="4">
        <f>SUM(B29)</f>
        <v>11205000</v>
      </c>
      <c r="C28" s="4">
        <f t="shared" ref="C28:E28" si="9">SUM(C29)</f>
        <v>11200000</v>
      </c>
      <c r="D28" s="4">
        <f t="shared" si="9"/>
        <v>11200000</v>
      </c>
      <c r="E28" s="4">
        <f t="shared" si="9"/>
        <v>11200000</v>
      </c>
    </row>
    <row r="29" spans="1:10" x14ac:dyDescent="0.35">
      <c r="A29" s="9" t="s">
        <v>33</v>
      </c>
      <c r="B29" s="8">
        <v>11205000</v>
      </c>
      <c r="C29" s="8">
        <v>11200000</v>
      </c>
      <c r="D29" s="8">
        <v>11200000</v>
      </c>
      <c r="E29" s="8">
        <v>11200000</v>
      </c>
    </row>
    <row r="30" spans="1:10" x14ac:dyDescent="0.35">
      <c r="A30" s="7" t="s">
        <v>16</v>
      </c>
      <c r="B30" s="4">
        <f>SUM(B31:B33)</f>
        <v>81607916</v>
      </c>
      <c r="C30" s="4">
        <f t="shared" ref="C30:E30" si="10">SUM(C31:C33)</f>
        <v>79510639</v>
      </c>
      <c r="D30" s="4">
        <f t="shared" si="10"/>
        <v>79547432</v>
      </c>
      <c r="E30" s="4">
        <f t="shared" si="10"/>
        <v>79547432</v>
      </c>
    </row>
    <row r="31" spans="1:10" x14ac:dyDescent="0.35">
      <c r="A31" s="9" t="s">
        <v>34</v>
      </c>
      <c r="B31" s="8">
        <v>1064532</v>
      </c>
      <c r="C31" s="8">
        <v>1064532.9999999998</v>
      </c>
      <c r="D31" s="8">
        <v>1064532.9999999998</v>
      </c>
      <c r="E31" s="8">
        <v>1064532.9999999998</v>
      </c>
    </row>
    <row r="32" spans="1:10" x14ac:dyDescent="0.35">
      <c r="A32" s="9" t="s">
        <v>35</v>
      </c>
      <c r="B32" s="8">
        <v>51603536</v>
      </c>
      <c r="C32" s="8">
        <v>49477620</v>
      </c>
      <c r="D32" s="8">
        <v>49514413</v>
      </c>
      <c r="E32" s="8">
        <v>49514413</v>
      </c>
    </row>
    <row r="33" spans="1:10" x14ac:dyDescent="0.35">
      <c r="A33" s="9" t="s">
        <v>36</v>
      </c>
      <c r="B33" s="8">
        <v>28939848</v>
      </c>
      <c r="C33" s="42">
        <v>28968486</v>
      </c>
      <c r="D33" s="42">
        <v>28968486</v>
      </c>
      <c r="E33" s="42">
        <v>28968486</v>
      </c>
    </row>
    <row r="36" spans="1:10" ht="43.5" x14ac:dyDescent="0.35">
      <c r="A36" s="20" t="s">
        <v>57</v>
      </c>
    </row>
    <row r="37" spans="1:10" x14ac:dyDescent="0.35">
      <c r="A37" s="6"/>
      <c r="B37" s="5" t="s">
        <v>37</v>
      </c>
      <c r="C37" s="5" t="s">
        <v>38</v>
      </c>
      <c r="D37" s="5" t="s">
        <v>39</v>
      </c>
      <c r="E37" s="5" t="s">
        <v>40</v>
      </c>
    </row>
    <row r="38" spans="1:10" x14ac:dyDescent="0.35">
      <c r="A38" s="7" t="s">
        <v>9</v>
      </c>
      <c r="B38" s="4">
        <f>SUM(B39:B39)</f>
        <v>3384859.4899999993</v>
      </c>
      <c r="C38" s="4">
        <f>SUM(C39:C39)</f>
        <v>5743375.0239999983</v>
      </c>
      <c r="D38" s="4">
        <f>SUM(D39:D39)</f>
        <v>7615253.419999999</v>
      </c>
      <c r="E38" s="4">
        <f>SUM(E39:E39)</f>
        <v>8105045.7799999984</v>
      </c>
    </row>
    <row r="39" spans="1:10" x14ac:dyDescent="0.35">
      <c r="A39" s="9" t="s">
        <v>54</v>
      </c>
      <c r="B39" s="8">
        <f>+tööjõukulud!G9</f>
        <v>3384859.4899999993</v>
      </c>
      <c r="C39" s="8">
        <f>+tööjõukulud!H9</f>
        <v>5743375.0239999983</v>
      </c>
      <c r="D39" s="8">
        <f>+tööjõukulud!I9</f>
        <v>7615253.419999999</v>
      </c>
      <c r="E39" s="8">
        <f>+tööjõukulud!J9</f>
        <v>8105045.7799999984</v>
      </c>
    </row>
    <row r="42" spans="1:10" ht="43.5" x14ac:dyDescent="0.35">
      <c r="A42" s="20" t="s">
        <v>103</v>
      </c>
      <c r="G42" s="36"/>
      <c r="H42" s="36"/>
      <c r="I42" s="36"/>
      <c r="J42" s="36"/>
    </row>
    <row r="43" spans="1:10" x14ac:dyDescent="0.35">
      <c r="A43" s="6"/>
      <c r="B43" s="5" t="s">
        <v>37</v>
      </c>
      <c r="C43" s="5" t="s">
        <v>38</v>
      </c>
      <c r="D43" s="5" t="s">
        <v>39</v>
      </c>
      <c r="E43" s="5" t="s">
        <v>40</v>
      </c>
      <c r="I43" s="10"/>
    </row>
    <row r="44" spans="1:10" x14ac:dyDescent="0.35">
      <c r="A44" s="19" t="s">
        <v>67</v>
      </c>
      <c r="B44" s="37">
        <f>SUM(B45:B46)</f>
        <v>-27255384</v>
      </c>
      <c r="C44" s="37">
        <f t="shared" ref="C44:E44" si="11">SUM(C45:C46)</f>
        <v>-27679994</v>
      </c>
      <c r="D44" s="37">
        <f t="shared" si="11"/>
        <v>-27760916</v>
      </c>
      <c r="E44" s="37">
        <f t="shared" si="11"/>
        <v>-27760916</v>
      </c>
      <c r="I44" s="10"/>
    </row>
    <row r="45" spans="1:10" x14ac:dyDescent="0.35">
      <c r="A45" s="9" t="s">
        <v>68</v>
      </c>
      <c r="B45" s="42">
        <f>-B51</f>
        <v>-27246288</v>
      </c>
      <c r="C45" s="42">
        <f t="shared" ref="C45:E45" si="12">-C51</f>
        <v>-27670898</v>
      </c>
      <c r="D45" s="42">
        <f t="shared" si="12"/>
        <v>-27751820</v>
      </c>
      <c r="E45" s="42">
        <f t="shared" si="12"/>
        <v>-27751820</v>
      </c>
      <c r="I45" s="10"/>
    </row>
    <row r="46" spans="1:10" x14ac:dyDescent="0.35">
      <c r="A46" s="9" t="s">
        <v>83</v>
      </c>
      <c r="B46" s="42">
        <f>-B59</f>
        <v>-9096</v>
      </c>
      <c r="C46" s="42">
        <f t="shared" ref="C46:E46" si="13">-C59</f>
        <v>-9096</v>
      </c>
      <c r="D46" s="42">
        <f t="shared" si="13"/>
        <v>-9096</v>
      </c>
      <c r="E46" s="42">
        <f t="shared" si="13"/>
        <v>-9096</v>
      </c>
      <c r="I46" s="10"/>
    </row>
    <row r="47" spans="1:10" x14ac:dyDescent="0.35">
      <c r="A47" s="19" t="s">
        <v>69</v>
      </c>
      <c r="B47" s="37">
        <f>SUM(B48:B49)</f>
        <v>229331</v>
      </c>
      <c r="C47" s="37">
        <f t="shared" ref="C47:E47" si="14">SUM(C48:C49)</f>
        <v>229331</v>
      </c>
      <c r="D47" s="37">
        <f t="shared" si="14"/>
        <v>229331</v>
      </c>
      <c r="E47" s="37">
        <f t="shared" si="14"/>
        <v>229331</v>
      </c>
      <c r="I47" s="10"/>
    </row>
    <row r="48" spans="1:10" hidden="1" x14ac:dyDescent="0.35">
      <c r="A48" s="9" t="s">
        <v>75</v>
      </c>
      <c r="B48" s="38">
        <f>-B57</f>
        <v>0</v>
      </c>
      <c r="C48" s="38">
        <f t="shared" ref="C48:E48" si="15">-C57</f>
        <v>0</v>
      </c>
      <c r="D48" s="38">
        <f t="shared" si="15"/>
        <v>0</v>
      </c>
      <c r="E48" s="38">
        <f t="shared" si="15"/>
        <v>0</v>
      </c>
      <c r="I48" s="10"/>
    </row>
    <row r="49" spans="1:9" x14ac:dyDescent="0.35">
      <c r="A49" s="9" t="s">
        <v>70</v>
      </c>
      <c r="B49" s="8">
        <v>229331</v>
      </c>
      <c r="C49" s="8">
        <v>229331</v>
      </c>
      <c r="D49" s="8">
        <v>229331</v>
      </c>
      <c r="E49" s="8">
        <v>229331</v>
      </c>
      <c r="I49" s="10"/>
    </row>
    <row r="50" spans="1:9" x14ac:dyDescent="0.35">
      <c r="A50" s="19" t="s">
        <v>73</v>
      </c>
      <c r="B50" s="37">
        <f>SUM(B51:B54)</f>
        <v>23645402</v>
      </c>
      <c r="C50" s="37">
        <f t="shared" ref="C50:E50" si="16">SUM(C51:C54)</f>
        <v>23996296</v>
      </c>
      <c r="D50" s="37">
        <f t="shared" si="16"/>
        <v>24077218</v>
      </c>
      <c r="E50" s="37">
        <f t="shared" si="16"/>
        <v>24077218</v>
      </c>
      <c r="I50" s="10"/>
    </row>
    <row r="51" spans="1:9" x14ac:dyDescent="0.35">
      <c r="A51" s="9" t="s">
        <v>74</v>
      </c>
      <c r="B51" s="8">
        <v>27246288</v>
      </c>
      <c r="C51" s="8">
        <v>27670898</v>
      </c>
      <c r="D51" s="8">
        <v>27751820</v>
      </c>
      <c r="E51" s="8">
        <v>27751820</v>
      </c>
      <c r="I51" s="10"/>
    </row>
    <row r="52" spans="1:9" x14ac:dyDescent="0.35">
      <c r="A52" s="9" t="s">
        <v>76</v>
      </c>
      <c r="B52" s="8">
        <f>-B49</f>
        <v>-229331</v>
      </c>
      <c r="C52" s="8">
        <f t="shared" ref="C52:E52" si="17">-C49</f>
        <v>-229331</v>
      </c>
      <c r="D52" s="8">
        <f t="shared" si="17"/>
        <v>-229331</v>
      </c>
      <c r="E52" s="8">
        <f t="shared" si="17"/>
        <v>-229331</v>
      </c>
      <c r="I52" s="10"/>
    </row>
    <row r="53" spans="1:9" ht="13" customHeight="1" x14ac:dyDescent="0.35">
      <c r="A53" s="9" t="s">
        <v>75</v>
      </c>
      <c r="B53" s="42">
        <f>-B56</f>
        <v>-3173742</v>
      </c>
      <c r="C53" s="42">
        <f t="shared" ref="C53:E53" si="18">-C56</f>
        <v>-3247458</v>
      </c>
      <c r="D53" s="42">
        <f t="shared" si="18"/>
        <v>-3247458</v>
      </c>
      <c r="E53" s="42">
        <f t="shared" si="18"/>
        <v>-3247458</v>
      </c>
      <c r="I53" s="10"/>
    </row>
    <row r="54" spans="1:9" x14ac:dyDescent="0.35">
      <c r="A54" s="9" t="s">
        <v>77</v>
      </c>
      <c r="B54" s="8">
        <f>-B60</f>
        <v>-197813</v>
      </c>
      <c r="C54" s="8">
        <f t="shared" ref="C54:E54" si="19">-C60</f>
        <v>-197813</v>
      </c>
      <c r="D54" s="8">
        <f t="shared" si="19"/>
        <v>-197813</v>
      </c>
      <c r="E54" s="8">
        <f t="shared" si="19"/>
        <v>-197813</v>
      </c>
      <c r="I54" s="10"/>
    </row>
    <row r="55" spans="1:9" x14ac:dyDescent="0.35">
      <c r="A55" s="19" t="s">
        <v>71</v>
      </c>
      <c r="B55" s="37">
        <f>SUM(B56:B57)</f>
        <v>3173742</v>
      </c>
      <c r="C55" s="37">
        <f t="shared" ref="C55:E55" si="20">SUM(C56:C57)</f>
        <v>3247458</v>
      </c>
      <c r="D55" s="37">
        <f t="shared" si="20"/>
        <v>3247458</v>
      </c>
      <c r="E55" s="37">
        <f t="shared" si="20"/>
        <v>3247458</v>
      </c>
      <c r="I55" s="10"/>
    </row>
    <row r="56" spans="1:9" x14ac:dyDescent="0.35">
      <c r="A56" s="9" t="s">
        <v>70</v>
      </c>
      <c r="B56" s="42">
        <f>2345526+828216</f>
        <v>3173742</v>
      </c>
      <c r="C56" s="42">
        <f>2419242+828216</f>
        <v>3247458</v>
      </c>
      <c r="D56" s="42">
        <f>2419242+828216</f>
        <v>3247458</v>
      </c>
      <c r="E56" s="42">
        <f>2419242+828216</f>
        <v>3247458</v>
      </c>
      <c r="I56" s="10"/>
    </row>
    <row r="57" spans="1:9" hidden="1" x14ac:dyDescent="0.35">
      <c r="A57" s="9" t="s">
        <v>72</v>
      </c>
      <c r="B57" s="38">
        <v>0</v>
      </c>
      <c r="C57" s="38">
        <v>0</v>
      </c>
      <c r="D57" s="38">
        <v>0</v>
      </c>
      <c r="E57" s="38">
        <v>0</v>
      </c>
      <c r="I57" s="10"/>
    </row>
    <row r="58" spans="1:9" x14ac:dyDescent="0.35">
      <c r="A58" s="19" t="s">
        <v>10</v>
      </c>
      <c r="B58" s="37">
        <f>SUM(B59:B60)</f>
        <v>206909</v>
      </c>
      <c r="C58" s="37">
        <f t="shared" ref="C58:E58" si="21">SUM(C59:C60)</f>
        <v>206909</v>
      </c>
      <c r="D58" s="37">
        <f t="shared" si="21"/>
        <v>206909</v>
      </c>
      <c r="E58" s="37">
        <f t="shared" si="21"/>
        <v>206909</v>
      </c>
      <c r="I58" s="10"/>
    </row>
    <row r="59" spans="1:9" x14ac:dyDescent="0.35">
      <c r="A59" s="9" t="s">
        <v>74</v>
      </c>
      <c r="B59" s="8">
        <v>9096</v>
      </c>
      <c r="C59" s="8">
        <v>9096</v>
      </c>
      <c r="D59" s="8">
        <v>9096</v>
      </c>
      <c r="E59" s="8">
        <v>9096</v>
      </c>
      <c r="I59" s="10"/>
    </row>
    <row r="60" spans="1:9" x14ac:dyDescent="0.35">
      <c r="A60" s="9" t="s">
        <v>70</v>
      </c>
      <c r="B60" s="8">
        <v>197813</v>
      </c>
      <c r="C60" s="8">
        <v>197813</v>
      </c>
      <c r="D60" s="8">
        <v>197813</v>
      </c>
      <c r="E60" s="8">
        <v>197813</v>
      </c>
      <c r="I60" s="10"/>
    </row>
    <row r="63" spans="1:9" ht="43.5" x14ac:dyDescent="0.35">
      <c r="A63" s="20" t="s">
        <v>78</v>
      </c>
    </row>
    <row r="64" spans="1:9" x14ac:dyDescent="0.35">
      <c r="A64" s="6"/>
      <c r="B64" s="5" t="s">
        <v>37</v>
      </c>
      <c r="C64" s="5" t="s">
        <v>38</v>
      </c>
      <c r="D64" s="5" t="s">
        <v>39</v>
      </c>
      <c r="E64" s="5" t="s">
        <v>40</v>
      </c>
    </row>
    <row r="65" spans="1:19" x14ac:dyDescent="0.35">
      <c r="A65" s="19" t="s">
        <v>20</v>
      </c>
      <c r="B65" s="37">
        <v>-518966</v>
      </c>
      <c r="C65" s="37">
        <v>-518966</v>
      </c>
      <c r="D65" s="37">
        <v>-518966</v>
      </c>
      <c r="E65" s="37">
        <v>-518966</v>
      </c>
      <c r="I65" s="10"/>
    </row>
    <row r="66" spans="1:19" x14ac:dyDescent="0.35">
      <c r="A66" s="19" t="s">
        <v>11</v>
      </c>
      <c r="B66" s="37">
        <v>-712736</v>
      </c>
      <c r="C66" s="37">
        <v>-712736</v>
      </c>
      <c r="D66" s="37">
        <v>-712736</v>
      </c>
      <c r="E66" s="37">
        <v>-712736</v>
      </c>
      <c r="I66" s="10"/>
    </row>
    <row r="67" spans="1:19" x14ac:dyDescent="0.35">
      <c r="A67" s="19" t="s">
        <v>13</v>
      </c>
      <c r="B67" s="37">
        <v>-543766</v>
      </c>
      <c r="C67" s="37">
        <v>-543766</v>
      </c>
      <c r="D67" s="37">
        <v>-543766</v>
      </c>
      <c r="E67" s="37">
        <v>-543766</v>
      </c>
      <c r="I67" s="10"/>
    </row>
    <row r="68" spans="1:19" x14ac:dyDescent="0.35">
      <c r="A68" s="19" t="s">
        <v>15</v>
      </c>
      <c r="B68" s="37">
        <f>-B65-B66-B67-B69-B70</f>
        <v>2812589</v>
      </c>
      <c r="C68" s="37">
        <f t="shared" ref="C68:E68" si="22">-C65-C66-C67-C69-C70</f>
        <v>2812589</v>
      </c>
      <c r="D68" s="37">
        <f t="shared" si="22"/>
        <v>2812589</v>
      </c>
      <c r="E68" s="37">
        <f t="shared" si="22"/>
        <v>2812589</v>
      </c>
      <c r="I68" s="10"/>
    </row>
    <row r="69" spans="1:19" x14ac:dyDescent="0.35">
      <c r="A69" s="19" t="s">
        <v>14</v>
      </c>
      <c r="B69" s="37">
        <v>-610079</v>
      </c>
      <c r="C69" s="37">
        <v>-610079</v>
      </c>
      <c r="D69" s="37">
        <v>-610079</v>
      </c>
      <c r="E69" s="37">
        <v>-610079</v>
      </c>
      <c r="I69" s="10"/>
    </row>
    <row r="70" spans="1:19" x14ac:dyDescent="0.35">
      <c r="A70" s="19" t="s">
        <v>18</v>
      </c>
      <c r="B70" s="37">
        <v>-427042</v>
      </c>
      <c r="C70" s="37">
        <v>-427042</v>
      </c>
      <c r="D70" s="37">
        <v>-427042</v>
      </c>
      <c r="E70" s="37">
        <v>-427042</v>
      </c>
      <c r="I70" s="10"/>
    </row>
    <row r="73" spans="1:19" ht="72.5" x14ac:dyDescent="0.35">
      <c r="A73" s="20" t="s">
        <v>79</v>
      </c>
      <c r="G73" s="36"/>
      <c r="H73" s="36"/>
      <c r="I73" s="36"/>
      <c r="J73" s="36"/>
    </row>
    <row r="74" spans="1:19" x14ac:dyDescent="0.35">
      <c r="A74" s="6"/>
      <c r="B74" s="5" t="s">
        <v>37</v>
      </c>
      <c r="C74" s="5" t="s">
        <v>38</v>
      </c>
      <c r="D74" s="5" t="s">
        <v>39</v>
      </c>
      <c r="E74" s="5" t="s">
        <v>40</v>
      </c>
      <c r="I74" s="10"/>
    </row>
    <row r="75" spans="1:19" x14ac:dyDescent="0.35">
      <c r="A75" s="19" t="s">
        <v>19</v>
      </c>
      <c r="B75" s="37">
        <v>8510750</v>
      </c>
      <c r="C75" s="37">
        <v>8531389</v>
      </c>
      <c r="D75" s="37">
        <v>8531389</v>
      </c>
      <c r="E75" s="37">
        <v>8531389</v>
      </c>
      <c r="I75" s="10"/>
    </row>
    <row r="78" spans="1:19" ht="43.5" x14ac:dyDescent="0.35">
      <c r="A78" s="20" t="s">
        <v>84</v>
      </c>
    </row>
    <row r="79" spans="1:19" x14ac:dyDescent="0.35">
      <c r="A79" s="6"/>
      <c r="B79" s="5" t="s">
        <v>37</v>
      </c>
      <c r="C79" s="5" t="s">
        <v>38</v>
      </c>
      <c r="D79" s="5" t="s">
        <v>39</v>
      </c>
      <c r="E79" s="5" t="s">
        <v>40</v>
      </c>
      <c r="J79" s="36"/>
      <c r="K79" s="36"/>
      <c r="L79" s="36"/>
      <c r="M79" s="36"/>
      <c r="P79" s="36"/>
      <c r="Q79" s="36"/>
      <c r="R79" s="36"/>
      <c r="S79" s="36"/>
    </row>
    <row r="80" spans="1:19" x14ac:dyDescent="0.35">
      <c r="A80" s="19" t="s">
        <v>8</v>
      </c>
      <c r="B80" s="37">
        <v>-193733</v>
      </c>
      <c r="C80" s="37">
        <v>-193733</v>
      </c>
      <c r="D80" s="37">
        <v>-193733</v>
      </c>
      <c r="E80" s="37">
        <v>-193733</v>
      </c>
      <c r="J80" s="36"/>
      <c r="K80" s="36"/>
      <c r="L80" s="36"/>
      <c r="M80" s="36"/>
      <c r="P80" s="36"/>
      <c r="Q80" s="36"/>
      <c r="R80" s="36"/>
      <c r="S80" s="36"/>
    </row>
    <row r="81" spans="1:20" x14ac:dyDescent="0.35">
      <c r="A81" s="19" t="s">
        <v>20</v>
      </c>
      <c r="B81" s="37">
        <v>-525642</v>
      </c>
      <c r="C81" s="37">
        <v>-525640</v>
      </c>
      <c r="D81" s="37">
        <v>-525640</v>
      </c>
      <c r="E81" s="37">
        <v>-525640</v>
      </c>
      <c r="J81" s="36"/>
      <c r="K81" s="36"/>
      <c r="L81" s="36"/>
      <c r="M81" s="36"/>
      <c r="P81" s="36"/>
      <c r="Q81" s="36"/>
      <c r="R81" s="36"/>
      <c r="S81" s="36"/>
    </row>
    <row r="82" spans="1:20" x14ac:dyDescent="0.35">
      <c r="A82" s="19" t="s">
        <v>11</v>
      </c>
      <c r="B82" s="37">
        <v>-380552</v>
      </c>
      <c r="C82" s="37">
        <v>-380552</v>
      </c>
      <c r="D82" s="37">
        <v>-380552</v>
      </c>
      <c r="E82" s="37">
        <v>-380552</v>
      </c>
      <c r="J82" s="36"/>
      <c r="K82" s="36"/>
      <c r="L82" s="36"/>
      <c r="M82" s="36"/>
      <c r="P82" s="36"/>
      <c r="Q82" s="36"/>
      <c r="R82" s="36"/>
      <c r="S82" s="36"/>
    </row>
    <row r="83" spans="1:20" x14ac:dyDescent="0.35">
      <c r="A83" s="19" t="s">
        <v>12</v>
      </c>
      <c r="B83" s="37">
        <v>-131278</v>
      </c>
      <c r="C83" s="37">
        <v>-131278</v>
      </c>
      <c r="D83" s="37">
        <v>-131278</v>
      </c>
      <c r="E83" s="37">
        <v>-131278</v>
      </c>
      <c r="J83" s="36"/>
      <c r="K83" s="36"/>
      <c r="L83" s="36"/>
      <c r="M83" s="36"/>
      <c r="P83" s="36"/>
      <c r="Q83" s="36"/>
      <c r="R83" s="36"/>
      <c r="S83" s="36"/>
    </row>
    <row r="84" spans="1:20" x14ac:dyDescent="0.35">
      <c r="A84" s="19" t="s">
        <v>13</v>
      </c>
      <c r="B84" s="37">
        <f>-146576-61620</f>
        <v>-208196</v>
      </c>
      <c r="C84" s="37">
        <f>-146576-61638</f>
        <v>-208214</v>
      </c>
      <c r="D84" s="37">
        <f>-146576-61630</f>
        <v>-208206</v>
      </c>
      <c r="E84" s="37">
        <f>-146576-61630</f>
        <v>-208206</v>
      </c>
      <c r="F84" t="s">
        <v>85</v>
      </c>
      <c r="J84" s="36"/>
      <c r="K84" s="36"/>
      <c r="L84" s="36"/>
      <c r="M84" s="36"/>
      <c r="P84" s="36"/>
      <c r="Q84" s="36"/>
      <c r="R84" s="36"/>
      <c r="S84" s="36"/>
    </row>
    <row r="85" spans="1:20" x14ac:dyDescent="0.35">
      <c r="A85" s="19" t="s">
        <v>15</v>
      </c>
      <c r="B85" s="37">
        <f>-B80-B81-B82-B83-B84-B86-B87</f>
        <v>2040056</v>
      </c>
      <c r="C85" s="37">
        <f t="shared" ref="C85:E85" si="23">-C80-C81-C82-C83-C84-C86-C87</f>
        <v>2040056</v>
      </c>
      <c r="D85" s="37">
        <f t="shared" si="23"/>
        <v>2040056</v>
      </c>
      <c r="E85" s="37">
        <f t="shared" si="23"/>
        <v>2040056</v>
      </c>
      <c r="J85" s="36"/>
      <c r="K85" s="36"/>
      <c r="L85" s="36"/>
      <c r="M85" s="36"/>
      <c r="P85" s="36"/>
      <c r="Q85" s="36"/>
      <c r="R85" s="36"/>
      <c r="S85" s="36"/>
    </row>
    <row r="86" spans="1:20" x14ac:dyDescent="0.35">
      <c r="A86" s="19" t="s">
        <v>14</v>
      </c>
      <c r="B86" s="37">
        <f>-440951+61620</f>
        <v>-379331</v>
      </c>
      <c r="C86" s="37">
        <f>-440952+61638</f>
        <v>-379314</v>
      </c>
      <c r="D86" s="37">
        <f>-440952+61630</f>
        <v>-379322</v>
      </c>
      <c r="E86" s="37">
        <f>-440952+61630</f>
        <v>-379322</v>
      </c>
      <c r="F86" t="s">
        <v>85</v>
      </c>
      <c r="H86" s="36"/>
      <c r="J86" s="36"/>
      <c r="K86" s="36"/>
      <c r="L86" s="36"/>
      <c r="M86" s="36"/>
      <c r="P86" s="36"/>
      <c r="Q86" s="36"/>
      <c r="R86" s="36"/>
      <c r="S86" s="36"/>
    </row>
    <row r="87" spans="1:20" x14ac:dyDescent="0.35">
      <c r="A87" s="19" t="s">
        <v>18</v>
      </c>
      <c r="B87" s="37">
        <v>-221324</v>
      </c>
      <c r="C87" s="37">
        <v>-221325</v>
      </c>
      <c r="D87" s="37">
        <v>-221325</v>
      </c>
      <c r="E87" s="37">
        <v>-221325</v>
      </c>
      <c r="J87" s="36"/>
      <c r="K87" s="36"/>
      <c r="L87" s="36"/>
      <c r="M87" s="36"/>
      <c r="N87" s="36"/>
      <c r="O87" s="36"/>
      <c r="P87" s="36"/>
      <c r="Q87" s="36"/>
      <c r="R87" s="36"/>
      <c r="S87" s="36"/>
    </row>
    <row r="89" spans="1:20" x14ac:dyDescent="0.35">
      <c r="J89" s="44"/>
      <c r="K89" s="44"/>
      <c r="L89" s="44"/>
      <c r="M89" s="44"/>
      <c r="Q89" s="36"/>
      <c r="R89" s="36"/>
      <c r="S89" s="36"/>
      <c r="T89" s="36"/>
    </row>
    <row r="90" spans="1:20" ht="43.5" x14ac:dyDescent="0.35">
      <c r="A90" s="20" t="s">
        <v>100</v>
      </c>
    </row>
    <row r="91" spans="1:20" x14ac:dyDescent="0.35">
      <c r="A91" s="6"/>
      <c r="B91" s="5" t="s">
        <v>37</v>
      </c>
      <c r="C91" s="5" t="s">
        <v>38</v>
      </c>
      <c r="D91" s="5" t="s">
        <v>39</v>
      </c>
      <c r="E91" s="5" t="s">
        <v>40</v>
      </c>
    </row>
    <row r="92" spans="1:20" x14ac:dyDescent="0.35">
      <c r="A92" s="7" t="s">
        <v>67</v>
      </c>
      <c r="B92" s="37">
        <f>SUM(B93:B93)</f>
        <v>8899167</v>
      </c>
      <c r="C92" s="37">
        <f>SUM(C93:C93)</f>
        <v>8549219</v>
      </c>
      <c r="D92" s="37">
        <f>SUM(D93:D93)</f>
        <v>8649219</v>
      </c>
      <c r="E92" s="37">
        <f>SUM(E93:E93)</f>
        <v>8649219</v>
      </c>
    </row>
    <row r="93" spans="1:20" x14ac:dyDescent="0.35">
      <c r="A93" s="54" t="s">
        <v>99</v>
      </c>
      <c r="B93" s="42">
        <f>333105+8566062</f>
        <v>8899167</v>
      </c>
      <c r="C93" s="42">
        <f>165416+8383803</f>
        <v>8549219</v>
      </c>
      <c r="D93" s="42">
        <f>165416+8483803</f>
        <v>8649219</v>
      </c>
      <c r="E93" s="42">
        <f>165416+8483803</f>
        <v>8649219</v>
      </c>
    </row>
    <row r="94" spans="1:20" x14ac:dyDescent="0.35">
      <c r="A94" s="7" t="s">
        <v>93</v>
      </c>
      <c r="B94" s="37">
        <f>SUM(B95:B95)</f>
        <v>4783816.8</v>
      </c>
      <c r="C94" s="37">
        <f>SUM(C95:C95)</f>
        <v>4717929.8999999994</v>
      </c>
      <c r="D94" s="37">
        <f>SUM(D95:D95)</f>
        <v>4717929.8999999994</v>
      </c>
      <c r="E94" s="37">
        <f>SUM(E95:E95)</f>
        <v>4717929.8999999994</v>
      </c>
    </row>
    <row r="95" spans="1:20" x14ac:dyDescent="0.35">
      <c r="A95" s="9" t="s">
        <v>95</v>
      </c>
      <c r="B95" s="8">
        <f>15946056*0.3</f>
        <v>4783816.8</v>
      </c>
      <c r="C95" s="8">
        <f>15726433*0.3</f>
        <v>4717929.8999999994</v>
      </c>
      <c r="D95" s="8">
        <f>15726433*0.3</f>
        <v>4717929.8999999994</v>
      </c>
      <c r="E95" s="8">
        <f>15726433*0.3</f>
        <v>4717929.8999999994</v>
      </c>
    </row>
  </sheetData>
  <pageMargins left="0.7" right="0.7" top="0.75" bottom="0.75" header="0.3" footer="0.3"/>
  <pageSetup paperSize="9" orientation="portrait" r:id="rId2"/>
  <customProperties>
    <customPr name="EpmWorksheetKeyString_GUID" r:id="rId3"/>
  </customProperties>
  <ignoredErrors>
    <ignoredError sqref="B27:E27 B93:E9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Töölehed</vt:lpstr>
      </vt:variant>
      <vt:variant>
        <vt:i4>5</vt:i4>
      </vt:variant>
    </vt:vector>
  </HeadingPairs>
  <TitlesOfParts>
    <vt:vector size="5" baseType="lpstr">
      <vt:lpstr>legend</vt:lpstr>
      <vt:lpstr>kärpe koond</vt:lpstr>
      <vt:lpstr>tööjõukulud</vt:lpstr>
      <vt:lpstr>muud toetused, sh inv toetus</vt:lpstr>
      <vt:lpstr>majandamiskulud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Kairi Jürgenson</dc:creator>
  <cp:lastModifiedBy>Kaisa Rosin</cp:lastModifiedBy>
  <dcterms:created xsi:type="dcterms:W3CDTF">2024-08-12T05:28:25Z</dcterms:created>
  <dcterms:modified xsi:type="dcterms:W3CDTF">2025-01-10T12:37:04Z</dcterms:modified>
</cp:coreProperties>
</file>